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unn\OneDrive - Hatco\Documents\Work Files\1. Marketing\10. Remote Learning\Booster Heaters\General Water Heater Files\"/>
    </mc:Choice>
  </mc:AlternateContent>
  <xr:revisionPtr revIDLastSave="0" documentId="13_ncr:1_{A4023898-B7E2-4FF4-B553-3621ABAB6CF6}" xr6:coauthVersionLast="45" xr6:coauthVersionMax="45" xr10:uidLastSave="{00000000-0000-0000-0000-000000000000}"/>
  <bookViews>
    <workbookView xWindow="-120" yWindow="-120" windowWidth="29040" windowHeight="15840" xr2:uid="{6AD45C6F-2FC2-4B0B-987A-B3FCD54DB8B1}"/>
  </bookViews>
  <sheets>
    <sheet name="Data and Summary Report" sheetId="1" r:id="rId1"/>
    <sheet name="Calculations &amp; Detailed Report" sheetId="2" r:id="rId2"/>
  </sheets>
  <definedNames>
    <definedName name="_xlnm.Print_Area" localSheetId="1">'Calculations &amp; Detailed Report'!$A$1:$X$48</definedName>
    <definedName name="_xlnm.Print_Area" localSheetId="0">'Data and Summary Report'!$A$1:$K$51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X5" i="2"/>
  <c r="G17" i="2" l="1"/>
  <c r="F19" i="1"/>
  <c r="G16" i="2" s="1"/>
  <c r="G18" i="2" l="1"/>
  <c r="R9" i="2"/>
  <c r="G9" i="2"/>
  <c r="F31" i="1"/>
  <c r="S19" i="2" s="1"/>
  <c r="S18" i="2"/>
  <c r="S17" i="2"/>
  <c r="S14" i="2"/>
  <c r="S13" i="2"/>
  <c r="S12" i="2"/>
  <c r="G15" i="2"/>
  <c r="G14" i="2"/>
  <c r="G13" i="2"/>
  <c r="G12" i="2"/>
  <c r="F47" i="1" l="1"/>
  <c r="M39" i="2" l="1"/>
  <c r="Q46" i="2" s="1"/>
  <c r="I39" i="2"/>
  <c r="M46" i="2"/>
  <c r="U39" i="2"/>
  <c r="E22" i="2"/>
  <c r="O22" i="2"/>
  <c r="I22" i="2"/>
  <c r="U46" i="2" l="1"/>
  <c r="M22" i="2"/>
  <c r="S22" i="2" l="1"/>
  <c r="G46" i="2" s="1"/>
  <c r="K46" i="2" s="1"/>
  <c r="O46" i="2" s="1"/>
  <c r="S46" i="2" s="1"/>
  <c r="W46" i="2" s="1"/>
  <c r="F38" i="1" s="1"/>
  <c r="E30" i="2"/>
  <c r="I30" i="2" s="1"/>
  <c r="G45" i="1" s="1"/>
  <c r="M30" i="2"/>
  <c r="S30" i="2" s="1"/>
  <c r="S33" i="2" s="1"/>
  <c r="G46" i="1" s="1"/>
  <c r="Q39" i="2" l="1"/>
  <c r="C39" i="2"/>
  <c r="G39" i="2" s="1"/>
  <c r="K39" i="2" s="1"/>
  <c r="O39" i="2" s="1"/>
  <c r="S39" i="2" s="1"/>
  <c r="W39" i="2" l="1"/>
  <c r="F37" i="1" s="1"/>
  <c r="F39" i="1" s="1"/>
  <c r="F49" i="1" s="1"/>
</calcChain>
</file>

<file path=xl/sharedStrings.xml><?xml version="1.0" encoding="utf-8"?>
<sst xmlns="http://schemas.openxmlformats.org/spreadsheetml/2006/main" count="175" uniqueCount="122">
  <si>
    <t>Main Street Station</t>
  </si>
  <si>
    <t>Stero-STPC-18</t>
  </si>
  <si>
    <t>(est. total rinse cycle usage)</t>
  </si>
  <si>
    <t>Electric</t>
  </si>
  <si>
    <t>Electric energy cost</t>
  </si>
  <si>
    <t>Electric demand cost</t>
  </si>
  <si>
    <t>Gas</t>
  </si>
  <si>
    <t>Gas cost</t>
  </si>
  <si>
    <t>Gas fuel cost adjust</t>
  </si>
  <si>
    <t>Total gas cost</t>
  </si>
  <si>
    <t>+</t>
  </si>
  <si>
    <t>=</t>
  </si>
  <si>
    <t>x</t>
  </si>
  <si>
    <t xml:space="preserve">temp rise </t>
  </si>
  <si>
    <t xml:space="preserve">weight of </t>
  </si>
  <si>
    <t>BTU per hour</t>
  </si>
  <si>
    <t>Daily</t>
  </si>
  <si>
    <t>Daily BTU's required</t>
  </si>
  <si>
    <t>1 gallon</t>
  </si>
  <si>
    <t>÷</t>
  </si>
  <si>
    <t xml:space="preserve"> = </t>
  </si>
  <si>
    <t xml:space="preserve">BTU per </t>
  </si>
  <si>
    <t>efficiency</t>
  </si>
  <si>
    <t>kW needed</t>
  </si>
  <si>
    <t>BTU needed</t>
  </si>
  <si>
    <t xml:space="preserve">(3412 @ 98%) </t>
  </si>
  <si>
    <t xml:space="preserve"> </t>
  </si>
  <si>
    <t xml:space="preserve">x </t>
  </si>
  <si>
    <t xml:space="preserve">Daily BTU </t>
  </si>
  <si>
    <t>BTU per kW</t>
  </si>
  <si>
    <t>Daily kWh</t>
  </si>
  <si>
    <t xml:space="preserve">Cost per </t>
  </si>
  <si>
    <t>Daily electric</t>
  </si>
  <si>
    <t>Days used</t>
  </si>
  <si>
    <t xml:space="preserve">Monthly </t>
  </si>
  <si>
    <t xml:space="preserve">Total </t>
  </si>
  <si>
    <t xml:space="preserve">Months per </t>
  </si>
  <si>
    <t xml:space="preserve">Annual </t>
  </si>
  <si>
    <t>required (15)</t>
  </si>
  <si>
    <t>required</t>
  </si>
  <si>
    <t>kWh (8)</t>
  </si>
  <si>
    <t>energy cost</t>
  </si>
  <si>
    <t>per month (6)</t>
  </si>
  <si>
    <t xml:space="preserve">demand </t>
  </si>
  <si>
    <t>monthly cost</t>
  </si>
  <si>
    <t>year (7)</t>
  </si>
  <si>
    <t>Electric Cost</t>
  </si>
  <si>
    <t>charge</t>
  </si>
  <si>
    <t>(16x10x9)</t>
  </si>
  <si>
    <t>Btu per therm</t>
  </si>
  <si>
    <t>Daily therms</t>
  </si>
  <si>
    <t>Cost per</t>
  </si>
  <si>
    <t xml:space="preserve">Daily gas </t>
  </si>
  <si>
    <t>Monthly</t>
  </si>
  <si>
    <t>at 80% effic.</t>
  </si>
  <si>
    <t>cost</t>
  </si>
  <si>
    <t>gas cost</t>
  </si>
  <si>
    <t>Gas Cost</t>
  </si>
  <si>
    <t>Gas and Electric  Comparison</t>
  </si>
  <si>
    <t xml:space="preserve"> gallons per hour (gph)</t>
  </si>
  <si>
    <t xml:space="preserve"> hours (estimated total rinse cycle usage)</t>
  </si>
  <si>
    <t xml:space="preserve"> per kilowatt-hour (kWh)</t>
  </si>
  <si>
    <t xml:space="preserve"> per kilowatt (kW)</t>
  </si>
  <si>
    <t xml:space="preserve"> (recommended range 30-50%)</t>
  </si>
  <si>
    <t xml:space="preserve"> per therm</t>
  </si>
  <si>
    <t>1. Base Data</t>
  </si>
  <si>
    <t>2. Results</t>
  </si>
  <si>
    <t xml:space="preserve">Customer name &amp; project: </t>
  </si>
  <si>
    <t xml:space="preserve">Rinse water usage: </t>
  </si>
  <si>
    <t xml:space="preserve">Daily usage:  </t>
  </si>
  <si>
    <t xml:space="preserve">Required rinse temp: </t>
  </si>
  <si>
    <t xml:space="preserve">Days used per month: </t>
  </si>
  <si>
    <t xml:space="preserve">Incoming water temp: </t>
  </si>
  <si>
    <t xml:space="preserve"> °F</t>
  </si>
  <si>
    <t xml:space="preserve">Months used per year: </t>
  </si>
  <si>
    <t xml:space="preserve">Electric energy cost: </t>
  </si>
  <si>
    <t xml:space="preserve">Electric demand cost: </t>
  </si>
  <si>
    <t xml:space="preserve">Gas cost: </t>
  </si>
  <si>
    <t xml:space="preserve">Gas fuel cost adjust: </t>
  </si>
  <si>
    <t xml:space="preserve">Total gas cost: </t>
  </si>
  <si>
    <r>
      <t xml:space="preserve">Estimated </t>
    </r>
    <r>
      <rPr>
        <b/>
        <sz val="11"/>
        <rFont val="Calibri"/>
        <family val="2"/>
        <scheme val="minor"/>
      </rPr>
      <t>actual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demand</t>
    </r>
    <r>
      <rPr>
        <sz val="11"/>
        <color theme="1"/>
        <rFont val="Calibri"/>
        <family val="2"/>
        <scheme val="minor"/>
      </rPr>
      <t xml:space="preserve">: </t>
    </r>
  </si>
  <si>
    <t xml:space="preserve">Electric: </t>
  </si>
  <si>
    <t xml:space="preserve">Gas: </t>
  </si>
  <si>
    <r>
      <t>Complete the</t>
    </r>
    <r>
      <rPr>
        <b/>
        <sz val="12"/>
        <color theme="4"/>
        <rFont val="Calibri"/>
        <family val="2"/>
        <scheme val="minor"/>
      </rPr>
      <t xml:space="preserve"> Blue </t>
    </r>
    <r>
      <rPr>
        <b/>
        <sz val="12"/>
        <color indexed="8"/>
        <rFont val="Calibri"/>
        <family val="2"/>
        <scheme val="minor"/>
      </rPr>
      <t>boxes</t>
    </r>
    <r>
      <rPr>
        <b/>
        <sz val="10"/>
        <rFont val="Arial"/>
        <family val="2"/>
      </rPr>
      <t/>
    </r>
  </si>
  <si>
    <t>Annual Energy Cost</t>
  </si>
  <si>
    <t xml:space="preserve">Difference (electric- gas): </t>
  </si>
  <si>
    <t xml:space="preserve">Gas payback period: </t>
  </si>
  <si>
    <t xml:space="preserve"> years</t>
  </si>
  <si>
    <t xml:space="preserve">Difference (gas - electric): </t>
  </si>
  <si>
    <t>3. Gas Payback</t>
  </si>
  <si>
    <t xml:space="preserve">Required temp rise: </t>
  </si>
  <si>
    <t xml:space="preserve">Net price of electric booster: </t>
  </si>
  <si>
    <t xml:space="preserve">Net price of gas booster: </t>
  </si>
  <si>
    <r>
      <t xml:space="preserve">Estimated </t>
    </r>
    <r>
      <rPr>
        <u/>
        <sz val="10"/>
        <rFont val="Calibri"/>
        <family val="2"/>
        <scheme val="minor"/>
      </rPr>
      <t>actual</t>
    </r>
    <r>
      <rPr>
        <sz val="11"/>
        <color theme="1"/>
        <rFont val="Calibri"/>
        <family val="2"/>
        <scheme val="minor"/>
      </rPr>
      <t xml:space="preserve"> demand</t>
    </r>
  </si>
  <si>
    <r>
      <t>gph</t>
    </r>
    <r>
      <rPr>
        <sz val="8"/>
        <rFont val="Calibri"/>
        <family val="2"/>
        <scheme val="minor"/>
      </rPr>
      <t xml:space="preserve"> (1)</t>
    </r>
  </si>
  <si>
    <r>
      <t xml:space="preserve">required </t>
    </r>
    <r>
      <rPr>
        <sz val="8"/>
        <rFont val="Calibri"/>
        <family val="2"/>
        <scheme val="minor"/>
      </rPr>
      <t>(5)</t>
    </r>
  </si>
  <si>
    <r>
      <t xml:space="preserve">usage </t>
    </r>
    <r>
      <rPr>
        <sz val="8"/>
        <rFont val="Calibri"/>
        <family val="2"/>
        <scheme val="minor"/>
      </rPr>
      <t>(2)</t>
    </r>
  </si>
  <si>
    <r>
      <t xml:space="preserve">BTU per hour </t>
    </r>
    <r>
      <rPr>
        <sz val="8"/>
        <rFont val="Calibri"/>
        <family val="2"/>
        <scheme val="minor"/>
      </rPr>
      <t>(14)</t>
    </r>
  </si>
  <si>
    <r>
      <t xml:space="preserve">hour </t>
    </r>
    <r>
      <rPr>
        <sz val="8"/>
        <rFont val="Calibri"/>
        <family val="2"/>
        <scheme val="minor"/>
      </rPr>
      <t>(14)</t>
    </r>
  </si>
  <si>
    <t xml:space="preserve">Dishwasher make &amp; model: </t>
  </si>
  <si>
    <t xml:space="preserve">Dishwasher Make &amp; Model: </t>
  </si>
  <si>
    <t xml:space="preserve">Rinse Water Usage: </t>
  </si>
  <si>
    <t xml:space="preserve">Daily Usage: </t>
  </si>
  <si>
    <t>Booster Heater Energy Audit - Summary Report</t>
  </si>
  <si>
    <t>Booster Water Heater Estimated Energy Cost Worksheet - Detailed Report</t>
  </si>
  <si>
    <t xml:space="preserve">As at: </t>
  </si>
  <si>
    <t>As at:</t>
  </si>
  <si>
    <t xml:space="preserve"> per kWh</t>
  </si>
  <si>
    <t xml:space="preserve"> per kW</t>
  </si>
  <si>
    <r>
      <t>Electric</t>
    </r>
    <r>
      <rPr>
        <sz val="13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(at 98 % efficiency)</t>
    </r>
  </si>
  <si>
    <r>
      <t>Gas</t>
    </r>
    <r>
      <rPr>
        <sz val="13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(at 80% efficiency)</t>
    </r>
  </si>
  <si>
    <t xml:space="preserve">Customer Name &amp; Project: </t>
  </si>
  <si>
    <t>2. Heat Requirements</t>
  </si>
  <si>
    <t>3. Booster Sizing</t>
  </si>
  <si>
    <t>4. Estimated Cost Analysis</t>
  </si>
  <si>
    <t xml:space="preserve"> gph</t>
  </si>
  <si>
    <t xml:space="preserve"> hrs</t>
  </si>
  <si>
    <t>therm (13)</t>
  </si>
  <si>
    <t>1. Base Data Summary</t>
  </si>
  <si>
    <t xml:space="preserve">Compact/Imperial booster size needed: </t>
  </si>
  <si>
    <t xml:space="preserve">Powermite booster size needed: </t>
  </si>
  <si>
    <t>Gas boosters cost more to buy, but generally offer lower running costs: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</si>
</sst>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\(/100\)"/>
    <numFmt numFmtId="166" formatCode="_(* #,##0_);_(* \(#,##0\);_(* &quot;-&quot;??_);_(@_)"/>
    <numFmt numFmtId="167" formatCode="0.0"/>
    <numFmt numFmtId="168" formatCode="0.0000"/>
    <numFmt numFmtId="169" formatCode="mm/dd/yy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name val="Arial"/>
      <family val="2"/>
    </font>
    <font>
      <i/>
      <sz val="8"/>
      <name val="Arial"/>
      <family val="2"/>
    </font>
    <font>
      <u/>
      <sz val="10"/>
      <name val="Arial"/>
      <family val="2"/>
    </font>
    <font>
      <sz val="10"/>
      <name val="Calibri"/>
      <family val="2"/>
      <scheme val="minor"/>
    </font>
    <font>
      <b/>
      <sz val="17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0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name val="Calibri"/>
      <family val="2"/>
      <scheme val="minor"/>
    </font>
    <font>
      <b/>
      <u/>
      <sz val="1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2" borderId="3" xfId="0" applyFill="1" applyBorder="1" applyProtection="1">
      <protection locked="0"/>
    </xf>
    <xf numFmtId="164" fontId="0" fillId="2" borderId="3" xfId="2" applyNumberFormat="1" applyFont="1" applyFill="1" applyBorder="1" applyProtection="1">
      <protection locked="0"/>
    </xf>
    <xf numFmtId="44" fontId="0" fillId="2" borderId="3" xfId="2" applyFont="1" applyFill="1" applyBorder="1" applyProtection="1">
      <protection locked="0"/>
    </xf>
    <xf numFmtId="9" fontId="0" fillId="2" borderId="3" xfId="3" applyFont="1" applyFill="1" applyBorder="1" applyProtection="1">
      <protection locked="0"/>
    </xf>
    <xf numFmtId="0" fontId="0" fillId="0" borderId="0" xfId="0" applyFont="1"/>
    <xf numFmtId="0" fontId="0" fillId="0" borderId="0" xfId="0" applyProtection="1"/>
    <xf numFmtId="0" fontId="6" fillId="0" borderId="0" xfId="0" applyFont="1" applyProtection="1"/>
    <xf numFmtId="0" fontId="11" fillId="0" borderId="0" xfId="0" applyFont="1" applyProtection="1"/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11" fillId="0" borderId="2" xfId="0" applyFont="1" applyBorder="1" applyProtection="1"/>
    <xf numFmtId="0" fontId="6" fillId="0" borderId="2" xfId="0" applyFont="1" applyBorder="1" applyProtection="1"/>
    <xf numFmtId="0" fontId="0" fillId="0" borderId="0" xfId="0" applyFont="1" applyProtection="1"/>
    <xf numFmtId="0" fontId="14" fillId="0" borderId="0" xfId="0" applyFont="1" applyProtection="1"/>
    <xf numFmtId="0" fontId="16" fillId="0" borderId="0" xfId="0" applyFont="1" applyProtection="1"/>
    <xf numFmtId="0" fontId="12" fillId="0" borderId="0" xfId="0" applyFont="1" applyProtection="1"/>
    <xf numFmtId="0" fontId="11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0" fontId="16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Continuous"/>
    </xf>
    <xf numFmtId="0" fontId="5" fillId="0" borderId="0" xfId="0" applyFont="1" applyAlignment="1" applyProtection="1">
      <alignment horizontal="centerContinuous"/>
    </xf>
    <xf numFmtId="0" fontId="10" fillId="0" borderId="0" xfId="0" applyFont="1" applyProtection="1"/>
    <xf numFmtId="0" fontId="15" fillId="0" borderId="0" xfId="0" applyFont="1" applyAlignment="1" applyProtection="1">
      <alignment horizontal="left"/>
    </xf>
    <xf numFmtId="44" fontId="0" fillId="3" borderId="3" xfId="0" applyNumberFormat="1" applyFill="1" applyBorder="1" applyProtection="1"/>
    <xf numFmtId="0" fontId="0" fillId="0" borderId="0" xfId="0" applyAlignment="1" applyProtection="1">
      <alignment horizontal="right"/>
    </xf>
    <xf numFmtId="0" fontId="14" fillId="0" borderId="0" xfId="0" applyFont="1" applyAlignment="1" applyProtection="1">
      <alignment horizontal="left"/>
    </xf>
    <xf numFmtId="0" fontId="19" fillId="0" borderId="0" xfId="0" applyFont="1" applyProtection="1"/>
    <xf numFmtId="0" fontId="0" fillId="0" borderId="0" xfId="0" applyFill="1" applyBorder="1" applyAlignment="1" applyProtection="1">
      <alignment horizontal="right"/>
    </xf>
    <xf numFmtId="167" fontId="0" fillId="3" borderId="3" xfId="0" applyNumberFormat="1" applyFill="1" applyBorder="1" applyProtection="1"/>
    <xf numFmtId="0" fontId="0" fillId="3" borderId="3" xfId="0" applyFill="1" applyBorder="1" applyProtection="1"/>
    <xf numFmtId="0" fontId="0" fillId="0" borderId="0" xfId="0" applyFont="1" applyAlignment="1">
      <alignment horizontal="center"/>
    </xf>
    <xf numFmtId="0" fontId="0" fillId="0" borderId="0" xfId="0" applyFont="1" applyAlignment="1" applyProtection="1">
      <alignment horizontal="centerContinuous"/>
    </xf>
    <xf numFmtId="0" fontId="27" fillId="0" borderId="0" xfId="0" applyFont="1" applyAlignment="1" applyProtection="1">
      <alignment horizontal="centerContinuous"/>
    </xf>
    <xf numFmtId="0" fontId="28" fillId="0" borderId="0" xfId="0" applyFont="1" applyAlignment="1" applyProtection="1">
      <alignment horizontal="centerContinuous"/>
    </xf>
    <xf numFmtId="0" fontId="20" fillId="0" borderId="0" xfId="0" applyFont="1" applyProtection="1"/>
    <xf numFmtId="0" fontId="21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"/>
    </xf>
    <xf numFmtId="0" fontId="21" fillId="0" borderId="0" xfId="0" applyFont="1" applyProtection="1"/>
    <xf numFmtId="0" fontId="22" fillId="0" borderId="0" xfId="0" applyFont="1" applyProtection="1"/>
    <xf numFmtId="0" fontId="0" fillId="4" borderId="3" xfId="0" applyFont="1" applyFill="1" applyBorder="1" applyProtection="1"/>
    <xf numFmtId="164" fontId="0" fillId="4" borderId="3" xfId="2" applyNumberFormat="1" applyFont="1" applyFill="1" applyBorder="1" applyProtection="1"/>
    <xf numFmtId="0" fontId="23" fillId="0" borderId="0" xfId="0" applyFont="1" applyProtection="1"/>
    <xf numFmtId="165" fontId="0" fillId="0" borderId="0" xfId="0" applyNumberFormat="1" applyFont="1" applyProtection="1"/>
    <xf numFmtId="0" fontId="0" fillId="0" borderId="1" xfId="0" applyFont="1" applyBorder="1" applyAlignment="1" applyProtection="1">
      <alignment horizontal="center"/>
    </xf>
    <xf numFmtId="166" fontId="0" fillId="0" borderId="1" xfId="1" applyNumberFormat="1" applyFont="1" applyBorder="1" applyAlignment="1" applyProtection="1">
      <alignment horizontal="center"/>
    </xf>
    <xf numFmtId="166" fontId="0" fillId="0" borderId="1" xfId="1" applyNumberFormat="1" applyFont="1" applyBorder="1" applyProtection="1"/>
    <xf numFmtId="0" fontId="24" fillId="0" borderId="0" xfId="0" applyFont="1" applyAlignment="1" applyProtection="1">
      <alignment horizontal="center"/>
    </xf>
    <xf numFmtId="0" fontId="25" fillId="0" borderId="0" xfId="0" applyFont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Continuous"/>
    </xf>
    <xf numFmtId="0" fontId="29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centerContinuous"/>
    </xf>
    <xf numFmtId="166" fontId="0" fillId="0" borderId="1" xfId="0" applyNumberFormat="1" applyFont="1" applyBorder="1" applyProtection="1"/>
    <xf numFmtId="167" fontId="0" fillId="0" borderId="1" xfId="0" applyNumberFormat="1" applyFont="1" applyBorder="1" applyProtection="1"/>
    <xf numFmtId="9" fontId="0" fillId="0" borderId="1" xfId="3" applyFont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26" fillId="0" borderId="0" xfId="0" applyFont="1" applyProtection="1"/>
    <xf numFmtId="0" fontId="26" fillId="0" borderId="0" xfId="0" applyFont="1" applyAlignment="1" applyProtection="1">
      <alignment horizontal="center"/>
    </xf>
    <xf numFmtId="9" fontId="23" fillId="0" borderId="0" xfId="0" applyNumberFormat="1" applyFont="1" applyProtection="1"/>
    <xf numFmtId="1" fontId="0" fillId="0" borderId="1" xfId="0" applyNumberFormat="1" applyFont="1" applyBorder="1" applyAlignment="1" applyProtection="1">
      <alignment horizontal="center"/>
    </xf>
    <xf numFmtId="168" fontId="0" fillId="0" borderId="1" xfId="0" applyNumberFormat="1" applyFont="1" applyBorder="1" applyAlignment="1" applyProtection="1">
      <alignment horizontal="center"/>
    </xf>
    <xf numFmtId="44" fontId="0" fillId="0" borderId="1" xfId="2" applyFont="1" applyBorder="1" applyProtection="1"/>
    <xf numFmtId="3" fontId="0" fillId="0" borderId="1" xfId="0" applyNumberFormat="1" applyFont="1" applyBorder="1" applyAlignment="1" applyProtection="1">
      <alignment horizontal="center"/>
    </xf>
    <xf numFmtId="167" fontId="0" fillId="0" borderId="1" xfId="0" applyNumberFormat="1" applyFont="1" applyBorder="1" applyAlignment="1" applyProtection="1">
      <alignment horizontal="center"/>
    </xf>
    <xf numFmtId="44" fontId="0" fillId="0" borderId="1" xfId="0" applyNumberFormat="1" applyFont="1" applyBorder="1" applyAlignment="1" applyProtection="1">
      <alignment horizontal="center"/>
    </xf>
    <xf numFmtId="44" fontId="0" fillId="2" borderId="3" xfId="0" applyNumberFormat="1" applyFill="1" applyBorder="1" applyProtection="1">
      <protection locked="0"/>
    </xf>
    <xf numFmtId="0" fontId="20" fillId="0" borderId="2" xfId="0" applyFont="1" applyBorder="1" applyProtection="1"/>
    <xf numFmtId="0" fontId="0" fillId="0" borderId="2" xfId="0" applyFont="1" applyBorder="1" applyProtection="1"/>
    <xf numFmtId="0" fontId="21" fillId="0" borderId="2" xfId="0" applyFont="1" applyBorder="1" applyAlignment="1" applyProtection="1">
      <alignment horizontal="centerContinuous"/>
    </xf>
    <xf numFmtId="0" fontId="30" fillId="0" borderId="0" xfId="0" applyFont="1" applyAlignment="1" applyProtection="1">
      <alignment horizontal="right"/>
    </xf>
    <xf numFmtId="0" fontId="31" fillId="0" borderId="2" xfId="0" applyFont="1" applyBorder="1" applyAlignment="1" applyProtection="1">
      <alignment horizontal="right"/>
    </xf>
    <xf numFmtId="14" fontId="31" fillId="0" borderId="2" xfId="0" applyNumberFormat="1" applyFont="1" applyBorder="1" applyProtection="1"/>
    <xf numFmtId="0" fontId="32" fillId="0" borderId="0" xfId="0" applyFont="1" applyAlignment="1" applyProtection="1">
      <alignment horizontal="left"/>
    </xf>
    <xf numFmtId="0" fontId="33" fillId="0" borderId="0" xfId="0" applyFont="1" applyProtection="1"/>
    <xf numFmtId="0" fontId="6" fillId="0" borderId="0" xfId="0" applyFont="1" applyAlignment="1" applyProtection="1">
      <alignment horizontal="left"/>
    </xf>
    <xf numFmtId="0" fontId="32" fillId="0" borderId="0" xfId="0" applyFont="1" applyProtection="1"/>
    <xf numFmtId="0" fontId="1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30" fillId="0" borderId="2" xfId="0" applyFont="1" applyBorder="1" applyAlignment="1" applyProtection="1">
      <alignment horizontal="right"/>
    </xf>
    <xf numFmtId="169" fontId="30" fillId="0" borderId="2" xfId="0" applyNumberFormat="1" applyFont="1" applyBorder="1" applyAlignment="1" applyProtection="1">
      <alignment horizontal="right"/>
    </xf>
    <xf numFmtId="0" fontId="0" fillId="3" borderId="3" xfId="0" applyFont="1" applyFill="1" applyBorder="1" applyAlignment="1" applyProtection="1">
      <alignment horizontal="center"/>
    </xf>
    <xf numFmtId="0" fontId="35" fillId="0" borderId="0" xfId="0" applyFont="1" applyProtection="1"/>
    <xf numFmtId="0" fontId="36" fillId="0" borderId="0" xfId="0" applyFont="1" applyAlignment="1" applyProtection="1">
      <alignment horizontal="center"/>
    </xf>
    <xf numFmtId="0" fontId="36" fillId="0" borderId="0" xfId="0" applyFont="1" applyAlignment="1">
      <alignment horizontal="center"/>
    </xf>
    <xf numFmtId="0" fontId="25" fillId="0" borderId="0" xfId="0" applyFont="1" applyAlignment="1" applyProtection="1">
      <alignment horizontal="right"/>
    </xf>
    <xf numFmtId="0" fontId="37" fillId="0" borderId="0" xfId="0" applyFont="1" applyAlignment="1" applyProtection="1">
      <alignment horizontal="right"/>
    </xf>
    <xf numFmtId="0" fontId="0" fillId="2" borderId="3" xfId="0" applyFon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7" xfId="0" applyFont="1" applyBorder="1" applyAlignment="1" applyProtection="1">
      <alignment horizontal="center"/>
    </xf>
    <xf numFmtId="0" fontId="36" fillId="0" borderId="7" xfId="0" applyFont="1" applyBorder="1" applyAlignment="1">
      <alignment horizontal="center"/>
    </xf>
    <xf numFmtId="0" fontId="23" fillId="0" borderId="0" xfId="0" applyFont="1" applyAlignment="1" applyProtection="1">
      <alignment horizontal="center"/>
    </xf>
    <xf numFmtId="0" fontId="36" fillId="0" borderId="0" xfId="0" applyFont="1" applyAlignment="1">
      <alignment horizontal="center"/>
    </xf>
    <xf numFmtId="0" fontId="11" fillId="4" borderId="4" xfId="0" applyFont="1" applyFill="1" applyBorder="1" applyAlignment="1" applyProtection="1"/>
    <xf numFmtId="0" fontId="0" fillId="4" borderId="5" xfId="0" applyFill="1" applyBorder="1" applyAlignment="1" applyProtection="1"/>
    <xf numFmtId="0" fontId="0" fillId="4" borderId="6" xfId="0" applyFill="1" applyBorder="1" applyAlignment="1" applyProtection="1"/>
    <xf numFmtId="0" fontId="11" fillId="4" borderId="3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horizontal="left"/>
    </xf>
    <xf numFmtId="0" fontId="0" fillId="0" borderId="3" xfId="0" applyBorder="1" applyAlignment="1"/>
    <xf numFmtId="44" fontId="2" fillId="3" borderId="3" xfId="2" applyFont="1" applyFill="1" applyBorder="1" applyAlignment="1" applyProtection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161925</xdr:rowOff>
    </xdr:from>
    <xdr:to>
      <xdr:col>2</xdr:col>
      <xdr:colOff>1485900</xdr:colOff>
      <xdr:row>3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C300F12-3FBB-408F-97F2-D316D2B50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61925"/>
          <a:ext cx="14763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161925</xdr:rowOff>
    </xdr:from>
    <xdr:to>
      <xdr:col>4</xdr:col>
      <xdr:colOff>561975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BE7D9B-FD23-44BD-AE9C-5BBCDA15B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61925"/>
          <a:ext cx="14763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011B7-0591-402A-8E57-5CAD0891A441}">
  <sheetPr>
    <tabColor theme="4"/>
    <pageSetUpPr fitToPage="1"/>
  </sheetPr>
  <dimension ref="A1:K49"/>
  <sheetViews>
    <sheetView showGridLines="0" showRowColHeaders="0" tabSelected="1" zoomScaleNormal="100" workbookViewId="0">
      <selection activeCell="C43" sqref="C43"/>
    </sheetView>
  </sheetViews>
  <sheetFormatPr defaultRowHeight="15" x14ac:dyDescent="0.25"/>
  <cols>
    <col min="1" max="2" width="2.7109375" customWidth="1"/>
    <col min="3" max="3" width="24" style="5" customWidth="1"/>
    <col min="4" max="4" width="2.7109375" style="5" customWidth="1"/>
    <col min="5" max="5" width="2.7109375" customWidth="1"/>
    <col min="6" max="6" width="12.7109375" customWidth="1"/>
    <col min="7" max="7" width="24.7109375" customWidth="1"/>
    <col min="8" max="8" width="9.140625" customWidth="1"/>
    <col min="9" max="9" width="10.7109375" customWidth="1"/>
    <col min="10" max="10" width="1.7109375" customWidth="1"/>
    <col min="11" max="11" width="8.7109375" customWidth="1"/>
  </cols>
  <sheetData>
    <row r="1" spans="1:11" x14ac:dyDescent="0.25">
      <c r="A1" s="6"/>
      <c r="B1" s="7"/>
      <c r="C1" s="8"/>
      <c r="D1" s="8"/>
      <c r="E1" s="7"/>
      <c r="F1" s="7"/>
      <c r="G1" s="7"/>
      <c r="H1" s="7"/>
      <c r="I1" s="7"/>
      <c r="J1" s="7"/>
      <c r="K1" s="7"/>
    </row>
    <row r="2" spans="1:11" ht="22.5" x14ac:dyDescent="0.35">
      <c r="A2" s="6"/>
      <c r="B2" s="7"/>
      <c r="C2" s="8"/>
      <c r="D2" s="8"/>
      <c r="E2" s="7"/>
      <c r="F2" s="7"/>
      <c r="G2" s="7"/>
      <c r="H2" s="7"/>
      <c r="I2" s="7"/>
      <c r="J2" s="7"/>
      <c r="K2" s="9" t="s">
        <v>103</v>
      </c>
    </row>
    <row r="3" spans="1:11" x14ac:dyDescent="0.25">
      <c r="A3" s="6"/>
      <c r="B3" s="7"/>
      <c r="C3" s="8"/>
      <c r="D3" s="8"/>
      <c r="E3" s="7"/>
      <c r="F3" s="7"/>
      <c r="G3" s="7"/>
      <c r="H3" s="7"/>
      <c r="I3" s="7"/>
      <c r="J3" s="7"/>
      <c r="K3" s="10" t="s">
        <v>58</v>
      </c>
    </row>
    <row r="4" spans="1:11" x14ac:dyDescent="0.25">
      <c r="A4" s="6"/>
      <c r="B4" s="7"/>
      <c r="C4" s="8"/>
      <c r="D4" s="8"/>
      <c r="E4" s="7"/>
      <c r="F4" s="7"/>
      <c r="G4" s="7"/>
      <c r="H4" s="7"/>
    </row>
    <row r="5" spans="1:11" ht="15.75" thickBot="1" x14ac:dyDescent="0.3">
      <c r="A5" s="6"/>
      <c r="B5" s="6"/>
      <c r="C5" s="11"/>
      <c r="D5" s="11"/>
      <c r="E5" s="12"/>
      <c r="F5" s="12"/>
      <c r="G5" s="12"/>
      <c r="H5" s="12"/>
      <c r="I5" s="12"/>
      <c r="J5" s="75" t="s">
        <v>105</v>
      </c>
      <c r="K5" s="76">
        <f ca="1">TODAY()</f>
        <v>44033</v>
      </c>
    </row>
    <row r="6" spans="1:11" ht="15.75" thickTop="1" x14ac:dyDescent="0.25">
      <c r="A6" s="6"/>
      <c r="B6" s="6"/>
      <c r="C6" s="13"/>
      <c r="D6" s="13"/>
      <c r="E6" s="6"/>
      <c r="F6" s="6"/>
      <c r="G6" s="6"/>
      <c r="H6" s="6"/>
      <c r="I6" s="6"/>
      <c r="J6" s="6"/>
      <c r="K6" s="6"/>
    </row>
    <row r="7" spans="1:11" ht="18.75" x14ac:dyDescent="0.3">
      <c r="A7" s="6"/>
      <c r="B7" s="6"/>
      <c r="C7" s="14" t="s">
        <v>65</v>
      </c>
      <c r="D7" s="14"/>
      <c r="E7" s="6"/>
      <c r="F7" s="6"/>
      <c r="G7" s="6"/>
      <c r="H7" s="6"/>
      <c r="I7" s="6"/>
      <c r="J7" s="6"/>
      <c r="K7" s="6"/>
    </row>
    <row r="8" spans="1:11" x14ac:dyDescent="0.25">
      <c r="A8" s="6"/>
      <c r="B8" s="6"/>
      <c r="C8" s="13"/>
      <c r="D8" s="13"/>
      <c r="E8" s="6"/>
      <c r="F8" s="6"/>
      <c r="G8" s="6"/>
      <c r="H8" s="6"/>
      <c r="I8" s="6"/>
      <c r="J8" s="6"/>
      <c r="K8" s="6"/>
    </row>
    <row r="9" spans="1:11" ht="15.75" x14ac:dyDescent="0.25">
      <c r="A9" s="6"/>
      <c r="B9" s="6"/>
      <c r="C9" s="15" t="s">
        <v>83</v>
      </c>
      <c r="D9" s="16"/>
      <c r="E9" s="6"/>
      <c r="F9" s="6"/>
      <c r="G9" s="6"/>
      <c r="H9" s="6"/>
      <c r="I9" s="6"/>
      <c r="J9" s="6"/>
      <c r="K9" s="6"/>
    </row>
    <row r="10" spans="1:11" x14ac:dyDescent="0.25">
      <c r="A10" s="6"/>
      <c r="B10" s="6"/>
      <c r="C10" s="16"/>
      <c r="D10" s="16"/>
      <c r="E10" s="6"/>
      <c r="F10" s="6"/>
      <c r="G10" s="6"/>
      <c r="H10" s="6"/>
      <c r="I10" s="6"/>
      <c r="J10" s="6"/>
      <c r="K10" s="6"/>
    </row>
    <row r="11" spans="1:11" x14ac:dyDescent="0.25">
      <c r="A11" s="6"/>
      <c r="B11" s="6"/>
      <c r="C11" s="13"/>
      <c r="D11" s="13"/>
      <c r="E11" s="17" t="s">
        <v>67</v>
      </c>
      <c r="F11" s="92" t="s">
        <v>0</v>
      </c>
      <c r="G11" s="93"/>
      <c r="H11" s="93"/>
      <c r="I11" s="93"/>
      <c r="J11" s="93"/>
      <c r="K11" s="93"/>
    </row>
    <row r="12" spans="1:1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25">
      <c r="A13" s="6"/>
      <c r="B13" s="6"/>
      <c r="C13" s="13"/>
      <c r="D13" s="13"/>
      <c r="E13" s="18" t="s">
        <v>99</v>
      </c>
      <c r="F13" s="92" t="s">
        <v>1</v>
      </c>
      <c r="G13" s="93"/>
      <c r="H13" s="93"/>
      <c r="I13" s="93"/>
      <c r="J13" s="93"/>
      <c r="K13" s="93"/>
    </row>
    <row r="14" spans="1:11" x14ac:dyDescent="0.25">
      <c r="A14" s="6"/>
      <c r="B14" s="6"/>
      <c r="C14" s="19"/>
      <c r="D14" s="19"/>
      <c r="E14" s="20"/>
      <c r="F14" s="20"/>
      <c r="G14" s="20"/>
      <c r="H14" s="20"/>
      <c r="I14" s="6"/>
      <c r="J14" s="6"/>
      <c r="K14" s="20"/>
    </row>
    <row r="15" spans="1:11" x14ac:dyDescent="0.25">
      <c r="A15" s="6"/>
      <c r="B15" s="6"/>
      <c r="C15" s="13"/>
      <c r="D15" s="18" t="s">
        <v>68</v>
      </c>
      <c r="E15" s="21">
        <v>1</v>
      </c>
      <c r="F15" s="1">
        <v>276</v>
      </c>
      <c r="G15" s="6" t="s">
        <v>59</v>
      </c>
      <c r="H15" s="6"/>
      <c r="I15" s="6"/>
      <c r="J15" s="6"/>
      <c r="K15" s="6"/>
    </row>
    <row r="16" spans="1:11" x14ac:dyDescent="0.25">
      <c r="A16" s="6"/>
      <c r="B16" s="6"/>
      <c r="C16" s="13"/>
      <c r="D16" s="18" t="s">
        <v>69</v>
      </c>
      <c r="E16" s="21">
        <v>2</v>
      </c>
      <c r="F16" s="1">
        <v>10</v>
      </c>
      <c r="G16" s="6" t="s">
        <v>60</v>
      </c>
      <c r="H16" s="6"/>
      <c r="I16" s="6"/>
      <c r="J16" s="6"/>
      <c r="K16" s="6"/>
    </row>
    <row r="17" spans="1:11" x14ac:dyDescent="0.25">
      <c r="A17" s="6"/>
      <c r="B17" s="6"/>
      <c r="C17" s="13"/>
      <c r="D17" s="18" t="s">
        <v>70</v>
      </c>
      <c r="E17" s="21">
        <v>3</v>
      </c>
      <c r="F17" s="1">
        <v>180</v>
      </c>
      <c r="G17" s="6" t="s">
        <v>73</v>
      </c>
      <c r="H17" s="6"/>
      <c r="I17" s="6"/>
      <c r="J17" s="6"/>
      <c r="K17" s="6"/>
    </row>
    <row r="18" spans="1:11" x14ac:dyDescent="0.25">
      <c r="A18" s="6"/>
      <c r="B18" s="6"/>
      <c r="C18" s="13"/>
      <c r="D18" s="18" t="s">
        <v>72</v>
      </c>
      <c r="E18" s="21">
        <v>4</v>
      </c>
      <c r="F18" s="1">
        <v>140</v>
      </c>
      <c r="G18" s="6" t="s">
        <v>73</v>
      </c>
      <c r="H18" s="6"/>
      <c r="I18" s="6"/>
      <c r="J18" s="6"/>
      <c r="K18" s="6"/>
    </row>
    <row r="19" spans="1:11" x14ac:dyDescent="0.25">
      <c r="A19" s="6"/>
      <c r="B19" s="6"/>
      <c r="C19" s="13"/>
      <c r="D19" s="18" t="s">
        <v>90</v>
      </c>
      <c r="E19" s="21">
        <v>5</v>
      </c>
      <c r="F19" s="34">
        <f>F17-F18</f>
        <v>40</v>
      </c>
      <c r="G19" s="6"/>
      <c r="H19" s="6"/>
      <c r="I19" s="6"/>
      <c r="J19" s="6"/>
      <c r="K19" s="6"/>
    </row>
    <row r="20" spans="1:11" x14ac:dyDescent="0.25">
      <c r="A20" s="6"/>
      <c r="B20" s="6"/>
      <c r="C20" s="13"/>
      <c r="D20" s="18" t="s">
        <v>71</v>
      </c>
      <c r="E20" s="22">
        <v>6</v>
      </c>
      <c r="F20" s="1">
        <v>30</v>
      </c>
      <c r="G20" s="6"/>
      <c r="H20" s="6"/>
      <c r="I20" s="6"/>
      <c r="J20" s="6"/>
      <c r="K20" s="6"/>
    </row>
    <row r="21" spans="1:11" x14ac:dyDescent="0.25">
      <c r="A21" s="6"/>
      <c r="B21" s="6"/>
      <c r="C21" s="13"/>
      <c r="D21" s="18" t="s">
        <v>74</v>
      </c>
      <c r="E21" s="22">
        <v>7</v>
      </c>
      <c r="F21" s="1">
        <v>12</v>
      </c>
      <c r="G21" s="6"/>
      <c r="H21" s="6"/>
      <c r="I21" s="6"/>
      <c r="J21" s="6"/>
      <c r="K21" s="6"/>
    </row>
    <row r="22" spans="1:11" x14ac:dyDescent="0.25">
      <c r="A22" s="6"/>
      <c r="B22" s="6"/>
      <c r="C22" s="13"/>
      <c r="D22" s="13"/>
      <c r="E22" s="6"/>
      <c r="F22" s="6"/>
      <c r="G22" s="6"/>
      <c r="H22" s="6"/>
      <c r="I22" s="6"/>
      <c r="J22" s="6"/>
      <c r="K22" s="6"/>
    </row>
    <row r="23" spans="1:11" ht="15.75" x14ac:dyDescent="0.25">
      <c r="A23" s="6"/>
      <c r="B23" s="6"/>
      <c r="C23" s="23" t="s">
        <v>3</v>
      </c>
      <c r="D23" s="24"/>
      <c r="E23" s="25"/>
      <c r="F23" s="6"/>
      <c r="G23" s="6"/>
      <c r="H23" s="6"/>
      <c r="I23" s="6"/>
      <c r="J23" s="6"/>
      <c r="K23" s="6"/>
    </row>
    <row r="24" spans="1:11" x14ac:dyDescent="0.25">
      <c r="A24" s="6"/>
      <c r="B24" s="6"/>
      <c r="C24" s="13"/>
      <c r="D24" s="18" t="s">
        <v>75</v>
      </c>
      <c r="E24" s="21">
        <v>8</v>
      </c>
      <c r="F24" s="2">
        <v>3.4000000000000002E-2</v>
      </c>
      <c r="G24" s="6" t="s">
        <v>61</v>
      </c>
      <c r="H24" s="6"/>
      <c r="I24" s="6"/>
      <c r="J24" s="6"/>
      <c r="K24" s="6"/>
    </row>
    <row r="25" spans="1:11" x14ac:dyDescent="0.25">
      <c r="A25" s="6"/>
      <c r="B25" s="6"/>
      <c r="C25" s="13"/>
      <c r="D25" s="18" t="s">
        <v>76</v>
      </c>
      <c r="E25" s="21">
        <v>9</v>
      </c>
      <c r="F25" s="3">
        <v>1.08</v>
      </c>
      <c r="G25" s="6" t="s">
        <v>62</v>
      </c>
      <c r="H25" s="6"/>
      <c r="I25" s="6"/>
      <c r="J25" s="6"/>
      <c r="K25" s="6"/>
    </row>
    <row r="26" spans="1:11" x14ac:dyDescent="0.25">
      <c r="A26" s="6"/>
      <c r="B26" s="6"/>
      <c r="C26" s="13"/>
      <c r="D26" s="18" t="s">
        <v>80</v>
      </c>
      <c r="E26" s="21">
        <v>10</v>
      </c>
      <c r="F26" s="4">
        <v>0.4</v>
      </c>
      <c r="G26" s="8" t="s">
        <v>63</v>
      </c>
      <c r="H26" s="26"/>
      <c r="I26" s="6"/>
      <c r="J26" s="6"/>
      <c r="K26" s="6"/>
    </row>
    <row r="27" spans="1:11" x14ac:dyDescent="0.25">
      <c r="A27" s="6"/>
      <c r="B27" s="6"/>
      <c r="C27" s="13"/>
      <c r="D27" s="13"/>
      <c r="E27" s="21"/>
      <c r="F27" s="21"/>
      <c r="G27" s="6"/>
      <c r="H27" s="6"/>
      <c r="I27" s="6"/>
      <c r="J27" s="6"/>
      <c r="K27" s="6"/>
    </row>
    <row r="28" spans="1:11" ht="15.75" x14ac:dyDescent="0.25">
      <c r="A28" s="6"/>
      <c r="B28" s="6"/>
      <c r="C28" s="23" t="s">
        <v>6</v>
      </c>
      <c r="D28" s="24"/>
      <c r="E28" s="21"/>
      <c r="F28" s="21"/>
      <c r="G28" s="6"/>
      <c r="H28" s="6"/>
      <c r="I28" s="6"/>
      <c r="J28" s="6"/>
      <c r="K28" s="6"/>
    </row>
    <row r="29" spans="1:11" x14ac:dyDescent="0.25">
      <c r="A29" s="6"/>
      <c r="B29" s="6"/>
      <c r="C29" s="13"/>
      <c r="D29" s="18" t="s">
        <v>77</v>
      </c>
      <c r="E29" s="21">
        <v>11</v>
      </c>
      <c r="F29" s="2">
        <v>0.53242</v>
      </c>
      <c r="G29" s="6" t="s">
        <v>64</v>
      </c>
      <c r="H29" s="6"/>
      <c r="I29" s="6"/>
      <c r="J29" s="6"/>
      <c r="K29" s="6"/>
    </row>
    <row r="30" spans="1:11" x14ac:dyDescent="0.25">
      <c r="A30" s="6"/>
      <c r="B30" s="6"/>
      <c r="C30" s="13"/>
      <c r="D30" s="18" t="s">
        <v>78</v>
      </c>
      <c r="E30" s="21">
        <v>12</v>
      </c>
      <c r="F30" s="2">
        <v>1.4590000000000001E-2</v>
      </c>
      <c r="G30" s="6" t="s">
        <v>64</v>
      </c>
      <c r="H30" s="6"/>
      <c r="I30" s="6"/>
      <c r="J30" s="6"/>
      <c r="K30" s="6"/>
    </row>
    <row r="31" spans="1:11" x14ac:dyDescent="0.25">
      <c r="A31" s="6"/>
      <c r="B31" s="6"/>
      <c r="C31" s="13"/>
      <c r="D31" s="18" t="s">
        <v>79</v>
      </c>
      <c r="E31" s="21">
        <v>13</v>
      </c>
      <c r="F31" s="3">
        <f>SUM(F29:F30)</f>
        <v>0.54701</v>
      </c>
      <c r="G31" s="6" t="s">
        <v>64</v>
      </c>
      <c r="H31" s="6"/>
      <c r="I31" s="6"/>
      <c r="J31" s="6"/>
      <c r="K31" s="6"/>
    </row>
    <row r="32" spans="1:11" x14ac:dyDescent="0.25">
      <c r="A32" s="6"/>
      <c r="B32" s="6"/>
      <c r="C32" s="13"/>
      <c r="D32" s="13"/>
      <c r="E32" s="6"/>
      <c r="F32" s="6"/>
      <c r="G32" s="6"/>
      <c r="H32" s="6"/>
      <c r="I32" s="6"/>
      <c r="J32" s="6"/>
      <c r="K32" s="6"/>
    </row>
    <row r="33" spans="1:11" x14ac:dyDescent="0.25">
      <c r="A33" s="6"/>
      <c r="B33" s="6"/>
      <c r="C33" s="13"/>
      <c r="D33" s="13"/>
      <c r="E33" s="6"/>
      <c r="F33" s="6"/>
      <c r="G33" s="6"/>
      <c r="H33" s="6"/>
      <c r="I33" s="6"/>
      <c r="J33" s="6"/>
      <c r="K33" s="6"/>
    </row>
    <row r="34" spans="1:11" ht="18.75" x14ac:dyDescent="0.3">
      <c r="A34" s="6"/>
      <c r="B34" s="6"/>
      <c r="C34" s="14" t="s">
        <v>66</v>
      </c>
      <c r="D34" s="14"/>
      <c r="E34" s="6"/>
      <c r="F34" s="6"/>
      <c r="G34" s="6"/>
      <c r="H34" s="6"/>
      <c r="I34" s="6"/>
      <c r="J34" s="6"/>
      <c r="K34" s="6"/>
    </row>
    <row r="35" spans="1:11" x14ac:dyDescent="0.25">
      <c r="A35" s="6"/>
      <c r="B35" s="6"/>
      <c r="C35" s="13"/>
      <c r="D35" s="13"/>
      <c r="E35" s="6"/>
      <c r="F35" s="6"/>
      <c r="G35" s="6"/>
      <c r="H35" s="6"/>
      <c r="I35" s="6"/>
      <c r="J35" s="6"/>
      <c r="K35" s="6"/>
    </row>
    <row r="36" spans="1:11" ht="15.75" x14ac:dyDescent="0.25">
      <c r="A36" s="6"/>
      <c r="B36" s="6"/>
      <c r="C36" s="27" t="s">
        <v>84</v>
      </c>
      <c r="D36" s="13"/>
      <c r="E36" s="6"/>
      <c r="F36" s="6"/>
      <c r="G36" s="6"/>
      <c r="H36" s="6"/>
      <c r="I36" s="6"/>
      <c r="J36" s="6"/>
      <c r="K36" s="6"/>
    </row>
    <row r="37" spans="1:11" x14ac:dyDescent="0.25">
      <c r="A37" s="6"/>
      <c r="B37" s="6"/>
      <c r="C37" s="13"/>
      <c r="D37" s="13"/>
      <c r="E37" s="18" t="s">
        <v>81</v>
      </c>
      <c r="F37" s="28">
        <f>'Calculations &amp; Detailed Report'!W39</f>
        <v>3508.6820899521535</v>
      </c>
      <c r="G37" s="6"/>
      <c r="H37" s="6"/>
      <c r="I37" s="6"/>
      <c r="J37" s="6"/>
      <c r="K37" s="6"/>
    </row>
    <row r="38" spans="1:11" x14ac:dyDescent="0.25">
      <c r="A38" s="6"/>
      <c r="B38" s="6"/>
      <c r="C38" s="13"/>
      <c r="D38" s="13"/>
      <c r="E38" s="18" t="s">
        <v>82</v>
      </c>
      <c r="F38" s="28">
        <f>'Calculations &amp; Detailed Report'!W46</f>
        <v>2263.7155514400001</v>
      </c>
      <c r="G38" s="6"/>
      <c r="H38" s="6"/>
      <c r="I38" s="6"/>
      <c r="J38" s="6"/>
      <c r="K38" s="6"/>
    </row>
    <row r="39" spans="1:11" x14ac:dyDescent="0.25">
      <c r="A39" s="6"/>
      <c r="B39" s="6"/>
      <c r="C39" s="13"/>
      <c r="D39" s="13"/>
      <c r="E39" s="29" t="s">
        <v>85</v>
      </c>
      <c r="F39" s="28">
        <f>F37-F38</f>
        <v>1244.9665385121534</v>
      </c>
      <c r="G39" s="6"/>
      <c r="H39" s="6"/>
      <c r="I39" s="6"/>
      <c r="J39" s="6"/>
      <c r="K39" s="6"/>
    </row>
    <row r="40" spans="1:11" x14ac:dyDescent="0.25">
      <c r="A40" s="6"/>
      <c r="B40" s="6"/>
      <c r="C40" s="13"/>
      <c r="D40" s="13"/>
      <c r="E40" s="6"/>
      <c r="F40" s="6"/>
      <c r="G40" s="6"/>
      <c r="H40" s="6"/>
      <c r="I40" s="6"/>
      <c r="J40" s="6"/>
      <c r="K40" s="6"/>
    </row>
    <row r="41" spans="1:11" ht="18.75" x14ac:dyDescent="0.3">
      <c r="A41" s="6"/>
      <c r="B41" s="6"/>
      <c r="C41" s="30" t="s">
        <v>89</v>
      </c>
      <c r="D41" s="13"/>
      <c r="E41" s="6"/>
      <c r="F41" s="6"/>
      <c r="G41" s="6"/>
      <c r="H41" s="6"/>
      <c r="I41" s="6"/>
      <c r="J41" s="6"/>
      <c r="K41" s="6"/>
    </row>
    <row r="42" spans="1:11" x14ac:dyDescent="0.25">
      <c r="A42" s="6"/>
      <c r="B42" s="6"/>
      <c r="C42" s="13"/>
      <c r="D42" s="13"/>
      <c r="E42" s="6"/>
      <c r="F42" s="6"/>
      <c r="G42" s="6"/>
      <c r="H42" s="6"/>
      <c r="I42" s="6"/>
      <c r="J42" s="6"/>
      <c r="K42" s="6"/>
    </row>
    <row r="43" spans="1:11" x14ac:dyDescent="0.25">
      <c r="A43" s="6"/>
      <c r="B43" s="6"/>
      <c r="C43" s="31" t="s">
        <v>121</v>
      </c>
      <c r="D43" s="13"/>
      <c r="E43" s="6"/>
      <c r="F43" s="6"/>
      <c r="G43" s="6"/>
      <c r="H43" s="6"/>
      <c r="I43" s="6"/>
      <c r="J43" s="6"/>
      <c r="K43" s="6"/>
    </row>
    <row r="44" spans="1:11" x14ac:dyDescent="0.25">
      <c r="A44" s="6"/>
      <c r="B44" s="6"/>
      <c r="C44" s="31"/>
      <c r="D44" s="13"/>
      <c r="E44" s="6"/>
      <c r="F44" s="6"/>
      <c r="G44" s="6"/>
      <c r="H44" s="6"/>
      <c r="I44" s="6"/>
      <c r="J44" s="6"/>
      <c r="K44" s="6"/>
    </row>
    <row r="45" spans="1:11" x14ac:dyDescent="0.25">
      <c r="A45" s="6"/>
      <c r="B45" s="6"/>
      <c r="C45" s="13"/>
      <c r="D45" s="13"/>
      <c r="E45" s="32" t="s">
        <v>91</v>
      </c>
      <c r="F45" s="70"/>
      <c r="G45" s="86" t="str">
        <f>" Insert net price for a C-xx or S-xx of at least "&amp;ROUND('Calculations &amp; Detailed Report'!I30,1)&amp;" kW.  Round up to nearest."</f>
        <v xml:space="preserve"> Insert net price for a C-xx or S-xx of at least 27.5 kW.  Round up to nearest.</v>
      </c>
      <c r="H45" s="6"/>
      <c r="I45" s="6"/>
      <c r="J45" s="6"/>
      <c r="K45" s="6"/>
    </row>
    <row r="46" spans="1:11" x14ac:dyDescent="0.25">
      <c r="A46" s="6"/>
      <c r="B46" s="6"/>
      <c r="C46" s="13"/>
      <c r="D46" s="13"/>
      <c r="E46" s="32" t="s">
        <v>92</v>
      </c>
      <c r="F46" s="70"/>
      <c r="G46" s="86" t="str">
        <f>" Insert net price for a "&amp;'Calculations &amp; Detailed Report'!S33</f>
        <v xml:space="preserve"> Insert net price for a PMG-200</v>
      </c>
      <c r="H46" s="6"/>
      <c r="I46" s="6"/>
      <c r="J46" s="6"/>
      <c r="K46" s="6"/>
    </row>
    <row r="47" spans="1:11" x14ac:dyDescent="0.25">
      <c r="A47" s="6"/>
      <c r="B47" s="6"/>
      <c r="C47" s="13"/>
      <c r="D47" s="13"/>
      <c r="E47" s="29" t="s">
        <v>88</v>
      </c>
      <c r="F47" s="28">
        <f>F46-F45</f>
        <v>0</v>
      </c>
      <c r="G47" s="6"/>
      <c r="H47" s="6"/>
      <c r="I47" s="6"/>
      <c r="J47" s="6"/>
      <c r="K47" s="6"/>
    </row>
    <row r="48" spans="1:11" x14ac:dyDescent="0.25">
      <c r="A48" s="6"/>
      <c r="B48" s="6"/>
      <c r="C48" s="13"/>
      <c r="D48" s="13"/>
      <c r="E48" s="6"/>
      <c r="F48" s="6"/>
      <c r="G48" s="6"/>
      <c r="H48" s="6"/>
      <c r="I48" s="6"/>
      <c r="J48" s="6"/>
      <c r="K48" s="6"/>
    </row>
    <row r="49" spans="1:11" x14ac:dyDescent="0.25">
      <c r="A49" s="6"/>
      <c r="B49" s="6"/>
      <c r="C49" s="13"/>
      <c r="D49" s="13"/>
      <c r="E49" s="32" t="s">
        <v>86</v>
      </c>
      <c r="F49" s="33">
        <f>F47/F39</f>
        <v>0</v>
      </c>
      <c r="G49" s="6" t="s">
        <v>87</v>
      </c>
      <c r="H49" s="6"/>
      <c r="I49" s="6"/>
      <c r="J49" s="6"/>
      <c r="K49" s="6"/>
    </row>
  </sheetData>
  <sheetProtection algorithmName="SHA-512" hashValue="VfDhmv5fYJknCE18Beb4fWCz0/kSCABad720DACr6DD9x8q5voo1lMzlDIypmgfnG48aEf10bfVrU56khLCp+w==" saltValue="rLKvzbdmUwfOqRMmoCSp2A==" spinCount="100000" sheet="1" objects="1" scenarios="1"/>
  <mergeCells count="2">
    <mergeCell ref="F11:K11"/>
    <mergeCell ref="F13:K13"/>
  </mergeCells>
  <pageMargins left="0.7" right="0.7" top="0.75" bottom="0.75" header="0.3" footer="0.3"/>
  <pageSetup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2E2A9-2365-40B1-A9BF-0A50BEB8282B}">
  <sheetPr>
    <tabColor rgb="FFC00000"/>
    <pageSetUpPr fitToPage="1"/>
  </sheetPr>
  <dimension ref="A1:X49"/>
  <sheetViews>
    <sheetView showGridLines="0" showRowColHeaders="0" zoomScaleNormal="100" workbookViewId="0">
      <selection activeCell="N44" sqref="N44"/>
    </sheetView>
  </sheetViews>
  <sheetFormatPr defaultRowHeight="15" x14ac:dyDescent="0.25"/>
  <cols>
    <col min="1" max="2" width="2.7109375" style="5" customWidth="1"/>
    <col min="3" max="3" width="9.140625" style="5"/>
    <col min="4" max="4" width="4.7109375" style="5" customWidth="1"/>
    <col min="5" max="5" width="9.140625" style="5"/>
    <col min="6" max="6" width="4.7109375" style="5" customWidth="1"/>
    <col min="7" max="7" width="9.140625" style="5"/>
    <col min="8" max="8" width="5.7109375" style="5" customWidth="1"/>
    <col min="9" max="9" width="10.7109375" style="5" customWidth="1"/>
    <col min="10" max="10" width="4.7109375" style="5" customWidth="1"/>
    <col min="11" max="11" width="9.140625" style="5"/>
    <col min="12" max="12" width="4.7109375" style="5" customWidth="1"/>
    <col min="13" max="13" width="9.140625" style="5"/>
    <col min="14" max="14" width="4.7109375" style="5" customWidth="1"/>
    <col min="15" max="15" width="9.140625" style="5"/>
    <col min="16" max="16" width="4.7109375" style="5" customWidth="1"/>
    <col min="17" max="17" width="10.7109375" style="5" customWidth="1"/>
    <col min="18" max="18" width="4.7109375" style="5" customWidth="1"/>
    <col min="19" max="19" width="10.7109375" style="5" customWidth="1"/>
    <col min="20" max="20" width="4.7109375" style="5" customWidth="1"/>
    <col min="21" max="21" width="9.140625" style="5"/>
    <col min="22" max="22" width="4.7109375" style="5" customWidth="1"/>
    <col min="23" max="23" width="2.7109375" style="5" customWidth="1"/>
    <col min="24" max="16384" width="9.140625" style="5"/>
  </cols>
  <sheetData>
    <row r="1" spans="1:24" ht="15" customHeight="1" x14ac:dyDescent="0.25">
      <c r="A1" s="13"/>
      <c r="B1" s="13"/>
      <c r="C1" s="8"/>
      <c r="D1" s="37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13"/>
      <c r="W1" s="13"/>
    </row>
    <row r="2" spans="1:24" ht="22.5" customHeight="1" x14ac:dyDescent="0.4">
      <c r="A2" s="13"/>
      <c r="B2" s="13"/>
      <c r="C2" s="8"/>
      <c r="D2" s="37"/>
      <c r="E2" s="38"/>
      <c r="F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3"/>
      <c r="X2" s="9" t="s">
        <v>104</v>
      </c>
    </row>
    <row r="3" spans="1:24" x14ac:dyDescent="0.25">
      <c r="A3" s="13"/>
      <c r="B3" s="13"/>
      <c r="C3" s="8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X3" s="13"/>
    </row>
    <row r="4" spans="1:24" ht="15" customHeight="1" x14ac:dyDescent="0.3">
      <c r="A4" s="13"/>
      <c r="B4" s="13"/>
      <c r="C4" s="8"/>
      <c r="D4" s="39"/>
      <c r="E4" s="13"/>
      <c r="F4" s="13"/>
      <c r="G4" s="13"/>
      <c r="H4" s="13"/>
      <c r="I4" s="13"/>
      <c r="J4" s="13"/>
      <c r="K4" s="13"/>
      <c r="L4" s="13"/>
      <c r="M4" s="40"/>
      <c r="N4" s="40"/>
      <c r="O4" s="40"/>
      <c r="P4" s="13"/>
      <c r="Q4" s="13"/>
      <c r="R4" s="13"/>
      <c r="S4" s="13"/>
      <c r="T4" s="13"/>
      <c r="U4" s="13"/>
      <c r="V4" s="74"/>
    </row>
    <row r="5" spans="1:24" ht="15" customHeight="1" thickBot="1" x14ac:dyDescent="0.35">
      <c r="A5" s="13"/>
      <c r="B5" s="13"/>
      <c r="C5" s="11"/>
      <c r="D5" s="71"/>
      <c r="E5" s="72"/>
      <c r="F5" s="72"/>
      <c r="G5" s="72"/>
      <c r="H5" s="72"/>
      <c r="I5" s="72"/>
      <c r="J5" s="72"/>
      <c r="K5" s="72"/>
      <c r="L5" s="72"/>
      <c r="M5" s="73"/>
      <c r="N5" s="73"/>
      <c r="O5" s="73"/>
      <c r="P5" s="72"/>
      <c r="Q5" s="72"/>
      <c r="R5" s="72"/>
      <c r="S5" s="72"/>
      <c r="T5" s="72"/>
      <c r="U5" s="72"/>
      <c r="V5" s="72"/>
      <c r="W5" s="83" t="s">
        <v>106</v>
      </c>
      <c r="X5" s="84">
        <f ca="1">TODAY()</f>
        <v>44033</v>
      </c>
    </row>
    <row r="6" spans="1:24" ht="15" customHeight="1" thickTop="1" x14ac:dyDescent="0.3">
      <c r="A6" s="13"/>
      <c r="B6" s="13"/>
      <c r="C6" s="8"/>
      <c r="D6" s="39"/>
      <c r="E6" s="13"/>
      <c r="F6" s="13"/>
      <c r="G6" s="13"/>
      <c r="H6" s="13"/>
      <c r="I6" s="13"/>
      <c r="J6" s="13"/>
      <c r="K6" s="13"/>
      <c r="L6" s="13"/>
      <c r="M6" s="40"/>
      <c r="N6" s="40"/>
      <c r="O6" s="40"/>
      <c r="P6" s="13"/>
      <c r="Q6" s="13"/>
      <c r="R6" s="13"/>
      <c r="S6" s="13"/>
      <c r="T6" s="13"/>
      <c r="U6" s="13"/>
      <c r="V6" s="13"/>
      <c r="W6" s="13"/>
    </row>
    <row r="7" spans="1:24" ht="15" customHeight="1" x14ac:dyDescent="0.3">
      <c r="A7" s="13"/>
      <c r="B7" s="13"/>
      <c r="C7" s="78" t="s">
        <v>118</v>
      </c>
      <c r="D7" s="39"/>
      <c r="E7" s="13"/>
      <c r="F7" s="13"/>
      <c r="G7" s="13"/>
      <c r="H7" s="13"/>
      <c r="I7" s="13"/>
      <c r="J7" s="13"/>
      <c r="K7" s="13"/>
      <c r="L7" s="13"/>
      <c r="M7" s="40"/>
      <c r="N7" s="40"/>
      <c r="O7" s="40"/>
      <c r="P7" s="13"/>
      <c r="Q7" s="13"/>
      <c r="R7" s="13"/>
      <c r="S7" s="13"/>
      <c r="T7" s="13"/>
      <c r="U7" s="13"/>
      <c r="V7" s="13"/>
      <c r="W7" s="13"/>
    </row>
    <row r="8" spans="1:24" ht="5.0999999999999996" customHeight="1" x14ac:dyDescent="0.3">
      <c r="A8" s="13"/>
      <c r="B8" s="13"/>
      <c r="C8" s="8"/>
      <c r="D8" s="39"/>
      <c r="E8" s="13"/>
      <c r="F8" s="13"/>
      <c r="G8" s="13"/>
      <c r="H8" s="13"/>
      <c r="I8" s="13"/>
      <c r="J8" s="13"/>
      <c r="K8" s="13"/>
      <c r="L8" s="13"/>
      <c r="M8" s="40"/>
      <c r="N8" s="40"/>
      <c r="O8" s="40"/>
      <c r="P8" s="13"/>
      <c r="Q8" s="13"/>
      <c r="R8" s="13"/>
      <c r="S8" s="13"/>
      <c r="T8" s="13"/>
      <c r="U8" s="13"/>
      <c r="V8" s="13"/>
      <c r="W8" s="13"/>
    </row>
    <row r="9" spans="1:24" x14ac:dyDescent="0.25">
      <c r="A9" s="13"/>
      <c r="B9" s="13"/>
      <c r="D9" s="13"/>
      <c r="E9" s="13"/>
      <c r="F9" s="82" t="s">
        <v>100</v>
      </c>
      <c r="G9" s="98" t="str">
        <f>'Data and Summary Report'!F13</f>
        <v>Stero-STPC-18</v>
      </c>
      <c r="H9" s="99"/>
      <c r="I9" s="99"/>
      <c r="J9" s="99"/>
      <c r="K9" s="99"/>
      <c r="L9" s="100"/>
      <c r="M9" s="13"/>
      <c r="O9" s="40"/>
      <c r="P9" s="40"/>
      <c r="Q9" s="81" t="s">
        <v>111</v>
      </c>
      <c r="R9" s="101" t="str">
        <f>'Data and Summary Report'!F11</f>
        <v>Main Street Station</v>
      </c>
      <c r="S9" s="102"/>
      <c r="T9" s="102"/>
      <c r="U9" s="102"/>
      <c r="V9" s="102"/>
      <c r="W9" s="102"/>
      <c r="X9" s="103"/>
    </row>
    <row r="10" spans="1:24" ht="5.0999999999999996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4" ht="17.25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77" t="s">
        <v>3</v>
      </c>
      <c r="N11" s="40"/>
      <c r="O11" s="36"/>
      <c r="P11" s="13"/>
      <c r="Q11" s="13"/>
      <c r="R11" s="13"/>
      <c r="S11" s="13"/>
      <c r="T11" s="13"/>
      <c r="U11" s="13"/>
      <c r="V11" s="13"/>
      <c r="W11" s="13"/>
    </row>
    <row r="12" spans="1:24" x14ac:dyDescent="0.25">
      <c r="A12" s="13"/>
      <c r="B12" s="13"/>
      <c r="D12" s="13"/>
      <c r="E12" s="18" t="s">
        <v>101</v>
      </c>
      <c r="F12" s="43">
        <v>1</v>
      </c>
      <c r="G12" s="44">
        <f>'Data and Summary Report'!F15</f>
        <v>276</v>
      </c>
      <c r="H12" s="13" t="s">
        <v>115</v>
      </c>
      <c r="I12" s="13"/>
      <c r="J12" s="13"/>
      <c r="K12" s="13"/>
      <c r="L12" s="13"/>
      <c r="M12" s="13" t="s">
        <v>4</v>
      </c>
      <c r="N12" s="13"/>
      <c r="O12" s="13"/>
      <c r="P12" s="13"/>
      <c r="Q12" s="13"/>
      <c r="R12" s="43">
        <v>8</v>
      </c>
      <c r="S12" s="45">
        <f>'Data and Summary Report'!F24</f>
        <v>3.4000000000000002E-2</v>
      </c>
      <c r="T12" s="13" t="s">
        <v>107</v>
      </c>
      <c r="V12" s="13"/>
      <c r="W12" s="13"/>
    </row>
    <row r="13" spans="1:24" x14ac:dyDescent="0.25">
      <c r="A13" s="13"/>
      <c r="B13" s="13"/>
      <c r="D13" s="13"/>
      <c r="E13" s="18" t="s">
        <v>102</v>
      </c>
      <c r="F13" s="43">
        <v>2</v>
      </c>
      <c r="G13" s="44">
        <f>'Data and Summary Report'!F16</f>
        <v>10</v>
      </c>
      <c r="H13" s="13" t="s">
        <v>116</v>
      </c>
      <c r="I13" s="46" t="s">
        <v>2</v>
      </c>
      <c r="J13" s="13"/>
      <c r="K13" s="13"/>
      <c r="L13" s="13"/>
      <c r="M13" s="13" t="s">
        <v>5</v>
      </c>
      <c r="N13" s="13"/>
      <c r="O13" s="13"/>
      <c r="P13" s="13"/>
      <c r="Q13" s="13"/>
      <c r="R13" s="43">
        <v>9</v>
      </c>
      <c r="S13" s="45">
        <f>'Data and Summary Report'!F25</f>
        <v>1.08</v>
      </c>
      <c r="T13" s="13" t="s">
        <v>108</v>
      </c>
      <c r="V13" s="13"/>
      <c r="W13" s="13"/>
    </row>
    <row r="14" spans="1:24" x14ac:dyDescent="0.25">
      <c r="A14" s="13"/>
      <c r="B14" s="13"/>
      <c r="D14" s="13"/>
      <c r="E14" s="18" t="s">
        <v>70</v>
      </c>
      <c r="F14" s="43">
        <v>3</v>
      </c>
      <c r="G14" s="44">
        <f>'Data and Summary Report'!F17</f>
        <v>180</v>
      </c>
      <c r="H14" s="13" t="s">
        <v>73</v>
      </c>
      <c r="I14" s="13"/>
      <c r="J14" s="13"/>
      <c r="K14" s="13"/>
      <c r="L14" s="13"/>
      <c r="M14" s="13" t="s">
        <v>93</v>
      </c>
      <c r="N14" s="13"/>
      <c r="O14" s="13"/>
      <c r="P14" s="13"/>
      <c r="Q14" s="13"/>
      <c r="R14" s="43">
        <v>10</v>
      </c>
      <c r="S14" s="45">
        <f>'Data and Summary Report'!F26</f>
        <v>0.4</v>
      </c>
      <c r="T14" s="46" t="s">
        <v>63</v>
      </c>
      <c r="V14" s="13"/>
      <c r="W14" s="13"/>
    </row>
    <row r="15" spans="1:24" x14ac:dyDescent="0.25">
      <c r="A15" s="13"/>
      <c r="B15" s="13"/>
      <c r="D15" s="13"/>
      <c r="E15" s="18" t="s">
        <v>72</v>
      </c>
      <c r="F15" s="43">
        <v>4</v>
      </c>
      <c r="G15" s="44">
        <f>'Data and Summary Report'!F18</f>
        <v>140</v>
      </c>
      <c r="H15" s="13" t="s">
        <v>73</v>
      </c>
      <c r="I15" s="13"/>
      <c r="J15" s="13"/>
      <c r="K15" s="13"/>
      <c r="L15" s="13"/>
      <c r="M15" s="13"/>
      <c r="N15" s="13"/>
      <c r="O15" s="13"/>
      <c r="P15" s="13"/>
      <c r="Q15" s="13"/>
      <c r="R15" s="43"/>
      <c r="S15" s="47"/>
      <c r="T15" s="13"/>
      <c r="V15" s="13"/>
      <c r="W15" s="13"/>
    </row>
    <row r="16" spans="1:24" ht="17.25" x14ac:dyDescent="0.3">
      <c r="A16" s="13"/>
      <c r="B16" s="13"/>
      <c r="D16" s="13"/>
      <c r="E16" s="18" t="s">
        <v>90</v>
      </c>
      <c r="F16" s="43">
        <v>5</v>
      </c>
      <c r="G16" s="44">
        <f>'Data and Summary Report'!F19</f>
        <v>40</v>
      </c>
      <c r="H16" s="13" t="s">
        <v>73</v>
      </c>
      <c r="I16" s="13"/>
      <c r="J16" s="13"/>
      <c r="K16" s="13"/>
      <c r="L16" s="13"/>
      <c r="M16" s="77" t="s">
        <v>6</v>
      </c>
      <c r="N16" s="79"/>
      <c r="O16" s="36"/>
      <c r="P16" s="13"/>
      <c r="Q16" s="13"/>
      <c r="R16" s="43"/>
      <c r="S16" s="13"/>
      <c r="T16" s="13"/>
      <c r="V16" s="13"/>
      <c r="W16" s="13"/>
    </row>
    <row r="17" spans="1:23" x14ac:dyDescent="0.25">
      <c r="A17" s="13"/>
      <c r="B17" s="13"/>
      <c r="D17" s="13"/>
      <c r="E17" s="18" t="s">
        <v>71</v>
      </c>
      <c r="F17" s="43">
        <v>6</v>
      </c>
      <c r="G17" s="44">
        <f>'Data and Summary Report'!F20</f>
        <v>30</v>
      </c>
      <c r="H17" s="13"/>
      <c r="I17" s="13"/>
      <c r="J17" s="13"/>
      <c r="K17" s="13"/>
      <c r="L17" s="13"/>
      <c r="M17" s="13" t="s">
        <v>7</v>
      </c>
      <c r="N17" s="13"/>
      <c r="O17" s="13"/>
      <c r="P17" s="13"/>
      <c r="Q17" s="13"/>
      <c r="R17" s="43">
        <v>11</v>
      </c>
      <c r="S17" s="45">
        <f>'Data and Summary Report'!F29</f>
        <v>0.53242</v>
      </c>
      <c r="T17" s="13" t="s">
        <v>64</v>
      </c>
      <c r="V17" s="13"/>
      <c r="W17" s="13"/>
    </row>
    <row r="18" spans="1:23" x14ac:dyDescent="0.25">
      <c r="A18" s="13"/>
      <c r="B18" s="13"/>
      <c r="D18" s="13"/>
      <c r="E18" s="18" t="s">
        <v>74</v>
      </c>
      <c r="F18" s="43">
        <v>7</v>
      </c>
      <c r="G18" s="44">
        <f>'Data and Summary Report'!F21</f>
        <v>12</v>
      </c>
      <c r="H18" s="13"/>
      <c r="I18" s="13"/>
      <c r="J18" s="13"/>
      <c r="K18" s="13"/>
      <c r="L18" s="13"/>
      <c r="M18" s="13" t="s">
        <v>8</v>
      </c>
      <c r="N18" s="13"/>
      <c r="O18" s="13"/>
      <c r="P18" s="18"/>
      <c r="Q18" s="19" t="s">
        <v>10</v>
      </c>
      <c r="R18" s="43">
        <v>12</v>
      </c>
      <c r="S18" s="45">
        <f>'Data and Summary Report'!F30</f>
        <v>1.4590000000000001E-2</v>
      </c>
      <c r="T18" s="13" t="s">
        <v>64</v>
      </c>
      <c r="V18" s="13"/>
      <c r="W18" s="13"/>
    </row>
    <row r="19" spans="1:23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 t="s">
        <v>9</v>
      </c>
      <c r="N19" s="13"/>
      <c r="O19" s="13"/>
      <c r="P19" s="18"/>
      <c r="Q19" s="19" t="s">
        <v>11</v>
      </c>
      <c r="R19" s="43">
        <v>13</v>
      </c>
      <c r="S19" s="45">
        <f>'Data and Summary Report'!F31</f>
        <v>0.54701</v>
      </c>
      <c r="T19" s="13" t="s">
        <v>64</v>
      </c>
      <c r="V19" s="13"/>
      <c r="W19" s="13"/>
    </row>
    <row r="20" spans="1:23" ht="18.75" x14ac:dyDescent="0.3">
      <c r="A20" s="13"/>
      <c r="B20" s="13"/>
      <c r="C20" s="78" t="s">
        <v>112</v>
      </c>
      <c r="D20" s="39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5.0999999999999996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13"/>
      <c r="B22" s="13"/>
      <c r="C22" s="42"/>
      <c r="D22" s="42"/>
      <c r="E22" s="48">
        <f>SUM(G16)</f>
        <v>40</v>
      </c>
      <c r="F22" s="19" t="s">
        <v>12</v>
      </c>
      <c r="G22" s="48">
        <v>8.33</v>
      </c>
      <c r="H22" s="19" t="s">
        <v>12</v>
      </c>
      <c r="I22" s="48">
        <f>SUM(G12)</f>
        <v>276</v>
      </c>
      <c r="J22" s="13"/>
      <c r="K22" s="18"/>
      <c r="L22" s="19" t="s">
        <v>11</v>
      </c>
      <c r="M22" s="49">
        <f>SUM(E22*G22*I22)</f>
        <v>91963.199999999997</v>
      </c>
      <c r="N22" s="19" t="s">
        <v>12</v>
      </c>
      <c r="O22" s="48">
        <f>SUM(G13)</f>
        <v>10</v>
      </c>
      <c r="P22" s="19"/>
      <c r="Q22" s="19"/>
      <c r="R22" s="19" t="s">
        <v>11</v>
      </c>
      <c r="S22" s="50">
        <f>SUM(O22*M22)</f>
        <v>919632</v>
      </c>
      <c r="T22" s="13"/>
      <c r="U22" s="13"/>
      <c r="V22" s="13"/>
      <c r="W22" s="13"/>
    </row>
    <row r="23" spans="1:23" x14ac:dyDescent="0.25">
      <c r="A23" s="13"/>
      <c r="B23" s="13"/>
      <c r="C23" s="13"/>
      <c r="D23" s="13"/>
      <c r="E23" s="41" t="s">
        <v>13</v>
      </c>
      <c r="F23" s="13"/>
      <c r="G23" s="41" t="s">
        <v>14</v>
      </c>
      <c r="H23" s="13"/>
      <c r="I23" s="41" t="s">
        <v>94</v>
      </c>
      <c r="J23" s="51"/>
      <c r="K23" s="51"/>
      <c r="L23" s="51"/>
      <c r="M23" s="52" t="s">
        <v>15</v>
      </c>
      <c r="N23" s="52"/>
      <c r="O23" s="41" t="s">
        <v>16</v>
      </c>
      <c r="P23" s="13"/>
      <c r="Q23" s="13"/>
      <c r="R23" s="13"/>
      <c r="S23" s="13" t="s">
        <v>17</v>
      </c>
      <c r="T23" s="13"/>
      <c r="U23" s="13"/>
      <c r="V23" s="13"/>
      <c r="W23" s="13"/>
    </row>
    <row r="24" spans="1:23" x14ac:dyDescent="0.25">
      <c r="A24" s="13"/>
      <c r="B24" s="13"/>
      <c r="C24" s="13"/>
      <c r="D24" s="13"/>
      <c r="E24" s="19" t="s">
        <v>95</v>
      </c>
      <c r="F24" s="13"/>
      <c r="G24" s="19" t="s">
        <v>18</v>
      </c>
      <c r="H24" s="13"/>
      <c r="I24" s="13"/>
      <c r="J24" s="13"/>
      <c r="K24" s="13"/>
      <c r="L24" s="13"/>
      <c r="M24" s="53">
        <v>14</v>
      </c>
      <c r="N24" s="13"/>
      <c r="O24" s="19" t="s">
        <v>96</v>
      </c>
      <c r="P24" s="13"/>
      <c r="Q24" s="13"/>
      <c r="R24" s="13"/>
      <c r="S24" s="53">
        <v>15</v>
      </c>
      <c r="T24" s="13"/>
      <c r="U24" s="13"/>
      <c r="V24" s="13"/>
      <c r="W24" s="13"/>
    </row>
    <row r="25" spans="1:23" x14ac:dyDescent="0.25">
      <c r="A25" s="13"/>
      <c r="B25" s="13"/>
      <c r="C25" s="13"/>
      <c r="D25" s="13"/>
      <c r="E25" s="19"/>
      <c r="F25" s="13"/>
      <c r="G25" s="19"/>
      <c r="H25" s="13"/>
      <c r="I25" s="13"/>
      <c r="J25" s="13"/>
      <c r="K25" s="13"/>
      <c r="L25" s="13"/>
      <c r="M25" s="53"/>
      <c r="N25" s="13"/>
      <c r="O25" s="19"/>
      <c r="P25" s="13"/>
      <c r="Q25" s="13"/>
      <c r="R25" s="13"/>
      <c r="S25" s="53"/>
      <c r="T25" s="13"/>
      <c r="U25" s="13"/>
      <c r="V25" s="13"/>
      <c r="W25" s="13"/>
    </row>
    <row r="26" spans="1:23" ht="18.75" x14ac:dyDescent="0.3">
      <c r="A26" s="13"/>
      <c r="B26" s="13"/>
      <c r="C26" s="78" t="s">
        <v>113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5.0999999999999996" customHeight="1" x14ac:dyDescent="0.3">
      <c r="A27" s="13"/>
      <c r="B27" s="13"/>
      <c r="C27" s="39"/>
      <c r="D27" s="39"/>
      <c r="E27" s="13"/>
      <c r="F27" s="13"/>
      <c r="H27" s="13"/>
      <c r="I27" s="13"/>
      <c r="J27" s="13"/>
      <c r="K27" s="13"/>
      <c r="L27" s="13"/>
      <c r="M27" s="13"/>
      <c r="P27" s="13"/>
      <c r="Q27" s="13"/>
      <c r="R27" s="13"/>
      <c r="S27" s="13"/>
      <c r="T27" s="13"/>
      <c r="U27" s="13"/>
      <c r="V27" s="13"/>
      <c r="W27" s="13"/>
    </row>
    <row r="28" spans="1:23" ht="18.75" x14ac:dyDescent="0.3">
      <c r="A28" s="13"/>
      <c r="B28" s="13"/>
      <c r="C28" s="39"/>
      <c r="D28" s="39"/>
      <c r="E28" s="77" t="s">
        <v>3</v>
      </c>
      <c r="F28" s="13"/>
      <c r="G28" s="55"/>
      <c r="H28" s="13"/>
      <c r="I28" s="13"/>
      <c r="J28" s="13"/>
      <c r="K28" s="13"/>
      <c r="L28" s="13"/>
      <c r="M28" s="77" t="s">
        <v>6</v>
      </c>
      <c r="N28" s="56"/>
      <c r="O28" s="36"/>
      <c r="P28" s="13"/>
      <c r="Q28" s="13"/>
      <c r="R28" s="13"/>
      <c r="S28" s="13"/>
      <c r="T28" s="13"/>
      <c r="U28" s="13"/>
      <c r="V28" s="13"/>
      <c r="W28" s="13"/>
    </row>
    <row r="29" spans="1:23" ht="5.0999999999999996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13"/>
      <c r="B30" s="13"/>
      <c r="C30" s="13"/>
      <c r="D30" s="13"/>
      <c r="E30" s="57">
        <f>SUM(M22)</f>
        <v>91963.199999999997</v>
      </c>
      <c r="F30" s="19" t="s">
        <v>19</v>
      </c>
      <c r="G30" s="48">
        <v>3344</v>
      </c>
      <c r="H30" s="19" t="s">
        <v>20</v>
      </c>
      <c r="I30" s="58">
        <f>SUM(E30/G30)</f>
        <v>27.500956937799042</v>
      </c>
      <c r="J30" s="13"/>
      <c r="K30" s="13"/>
      <c r="L30" s="13"/>
      <c r="M30" s="57">
        <f>SUM(M22)</f>
        <v>91963.199999999997</v>
      </c>
      <c r="N30" s="19" t="s">
        <v>19</v>
      </c>
      <c r="O30" s="59">
        <v>0.8</v>
      </c>
      <c r="P30" s="13"/>
      <c r="Q30" s="13"/>
      <c r="R30" s="19" t="s">
        <v>20</v>
      </c>
      <c r="S30" s="50">
        <f>SUM(M30/O30)</f>
        <v>114953.99999999999</v>
      </c>
      <c r="T30" s="54"/>
      <c r="U30" s="36"/>
      <c r="V30" s="13"/>
      <c r="W30" s="13"/>
    </row>
    <row r="31" spans="1:23" x14ac:dyDescent="0.25">
      <c r="A31" s="13"/>
      <c r="B31" s="13"/>
      <c r="C31" s="13"/>
      <c r="D31" s="13"/>
      <c r="E31" s="41" t="s">
        <v>21</v>
      </c>
      <c r="F31" s="13"/>
      <c r="G31" s="60" t="s">
        <v>22</v>
      </c>
      <c r="H31" s="13"/>
      <c r="I31" s="60" t="s">
        <v>23</v>
      </c>
      <c r="J31" s="46"/>
      <c r="K31" s="13"/>
      <c r="L31" s="13"/>
      <c r="M31" s="61" t="s">
        <v>97</v>
      </c>
      <c r="N31" s="13"/>
      <c r="O31" s="60" t="s">
        <v>22</v>
      </c>
      <c r="P31" s="13"/>
      <c r="Q31" s="13"/>
      <c r="R31" s="13"/>
      <c r="S31" s="60" t="s">
        <v>24</v>
      </c>
      <c r="T31" s="13"/>
      <c r="U31" s="13"/>
      <c r="V31" s="13"/>
      <c r="W31" s="13"/>
    </row>
    <row r="32" spans="1:23" x14ac:dyDescent="0.25">
      <c r="A32" s="13"/>
      <c r="B32" s="13"/>
      <c r="C32" s="13"/>
      <c r="D32" s="13"/>
      <c r="E32" s="19" t="s">
        <v>98</v>
      </c>
      <c r="F32" s="13"/>
      <c r="G32" s="62" t="s">
        <v>25</v>
      </c>
      <c r="H32" s="13"/>
      <c r="I32" s="53">
        <v>16</v>
      </c>
      <c r="J32" s="60"/>
      <c r="K32" s="13"/>
      <c r="L32" s="13"/>
      <c r="M32" s="13"/>
      <c r="N32" s="13"/>
      <c r="O32" s="63"/>
      <c r="P32" s="13"/>
      <c r="Q32" s="13"/>
      <c r="R32" s="13"/>
      <c r="S32" s="53">
        <v>17</v>
      </c>
      <c r="T32" s="13"/>
      <c r="U32" s="13"/>
      <c r="V32" s="13"/>
      <c r="W32" s="13"/>
    </row>
    <row r="33" spans="1:24" ht="18.75" x14ac:dyDescent="0.3">
      <c r="A33" s="13"/>
      <c r="B33" s="13"/>
      <c r="C33" s="39"/>
      <c r="D33" s="39"/>
      <c r="F33" s="52"/>
      <c r="G33" s="52"/>
      <c r="H33" s="89" t="s">
        <v>119</v>
      </c>
      <c r="I33" s="91" t="s">
        <v>26</v>
      </c>
      <c r="J33" s="13"/>
      <c r="K33" s="13"/>
      <c r="L33" s="13"/>
      <c r="N33" s="13"/>
      <c r="O33" s="13"/>
      <c r="P33" s="13"/>
      <c r="Q33" s="13"/>
      <c r="R33" s="90" t="s">
        <v>120</v>
      </c>
      <c r="S33" s="85" t="str">
        <f>IF(S30&lt;=84800,"PMG-100","PMG-200")</f>
        <v>PMG-200</v>
      </c>
      <c r="T33" s="13"/>
      <c r="U33" s="13"/>
      <c r="V33" s="13"/>
      <c r="W33" s="13"/>
    </row>
    <row r="34" spans="1:24" ht="18.75" x14ac:dyDescent="0.3">
      <c r="A34" s="13"/>
      <c r="B34" s="13"/>
      <c r="C34" s="39"/>
      <c r="D34" s="39"/>
      <c r="E34" s="13"/>
      <c r="F34" s="13"/>
      <c r="G34" s="13"/>
      <c r="H34" s="13"/>
      <c r="I34" s="60"/>
      <c r="J34" s="13"/>
      <c r="K34" s="13"/>
      <c r="L34" s="13"/>
      <c r="M34" s="13"/>
      <c r="N34" s="13"/>
      <c r="O34" s="13"/>
      <c r="P34" s="13"/>
      <c r="Q34" s="13"/>
      <c r="R34" s="13"/>
      <c r="S34" s="60"/>
      <c r="T34" s="13"/>
      <c r="U34" s="13"/>
      <c r="V34" s="13"/>
      <c r="W34" s="13"/>
    </row>
    <row r="35" spans="1:24" ht="18.75" x14ac:dyDescent="0.3">
      <c r="A35" s="13"/>
      <c r="B35" s="13"/>
      <c r="C35" s="78" t="s">
        <v>114</v>
      </c>
      <c r="D35" s="39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4" ht="5.0999999999999996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4" ht="17.25" x14ac:dyDescent="0.3">
      <c r="A37" s="13"/>
      <c r="B37" s="13"/>
      <c r="C37" s="80" t="s">
        <v>109</v>
      </c>
      <c r="D37" s="42"/>
      <c r="E37" s="42"/>
      <c r="F37" s="42"/>
      <c r="G37" s="13"/>
      <c r="H37" s="13"/>
      <c r="I37" s="13"/>
      <c r="J37" s="13"/>
      <c r="K37" s="13"/>
      <c r="L37" s="13"/>
      <c r="M37" s="42"/>
      <c r="N37" s="42"/>
      <c r="O37" s="42"/>
      <c r="P37" s="13"/>
      <c r="Q37" s="13"/>
      <c r="R37" s="13"/>
      <c r="S37" s="13"/>
      <c r="T37" s="13"/>
      <c r="U37" s="13"/>
      <c r="V37" s="13"/>
      <c r="W37" s="13"/>
    </row>
    <row r="38" spans="1:24" ht="5.0999999999999996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4" x14ac:dyDescent="0.25">
      <c r="A39" s="13"/>
      <c r="B39" s="13"/>
      <c r="C39" s="57">
        <f>SUM(S22)</f>
        <v>919632</v>
      </c>
      <c r="D39" s="19" t="s">
        <v>19</v>
      </c>
      <c r="E39" s="48">
        <v>3344</v>
      </c>
      <c r="F39" s="41" t="s">
        <v>11</v>
      </c>
      <c r="G39" s="64">
        <f>SUM(C39/E39)</f>
        <v>275.00956937799043</v>
      </c>
      <c r="H39" s="19" t="s">
        <v>27</v>
      </c>
      <c r="I39" s="65">
        <f>SUM(S12)</f>
        <v>3.4000000000000002E-2</v>
      </c>
      <c r="J39" s="19" t="s">
        <v>11</v>
      </c>
      <c r="K39" s="66">
        <f>SUM(G39*I39)</f>
        <v>9.3503253588516753</v>
      </c>
      <c r="L39" s="19" t="s">
        <v>12</v>
      </c>
      <c r="M39" s="48">
        <f>SUM(G17)</f>
        <v>30</v>
      </c>
      <c r="N39" s="19" t="s">
        <v>11</v>
      </c>
      <c r="O39" s="66">
        <f>SUM(K39*M39)</f>
        <v>280.50976076555025</v>
      </c>
      <c r="P39" s="19" t="s">
        <v>10</v>
      </c>
      <c r="Q39" s="66">
        <f>SUM(I30*S14*S13)</f>
        <v>11.880413397129189</v>
      </c>
      <c r="R39" s="19" t="s">
        <v>11</v>
      </c>
      <c r="S39" s="66">
        <f>SUM(O39+Q39)</f>
        <v>292.39017416267944</v>
      </c>
      <c r="T39" s="19" t="s">
        <v>12</v>
      </c>
      <c r="U39" s="48">
        <f>SUM(G18)</f>
        <v>12</v>
      </c>
      <c r="V39" s="19" t="s">
        <v>11</v>
      </c>
      <c r="W39" s="104">
        <f>SUM(S39*U39)</f>
        <v>3508.6820899521535</v>
      </c>
      <c r="X39" s="103"/>
    </row>
    <row r="40" spans="1:24" x14ac:dyDescent="0.25">
      <c r="A40" s="13"/>
      <c r="B40" s="13"/>
      <c r="C40" s="60" t="s">
        <v>28</v>
      </c>
      <c r="D40" s="60"/>
      <c r="E40" s="87" t="s">
        <v>29</v>
      </c>
      <c r="F40" s="87"/>
      <c r="G40" s="60" t="s">
        <v>30</v>
      </c>
      <c r="H40" s="87"/>
      <c r="I40" s="60" t="s">
        <v>31</v>
      </c>
      <c r="J40" s="60"/>
      <c r="K40" s="60" t="s">
        <v>32</v>
      </c>
      <c r="L40" s="60"/>
      <c r="M40" s="60" t="s">
        <v>33</v>
      </c>
      <c r="N40" s="87"/>
      <c r="O40" s="60" t="s">
        <v>34</v>
      </c>
      <c r="P40" s="87"/>
      <c r="Q40" s="87" t="s">
        <v>34</v>
      </c>
      <c r="R40" s="87"/>
      <c r="S40" s="87" t="s">
        <v>35</v>
      </c>
      <c r="T40" s="87"/>
      <c r="U40" s="87" t="s">
        <v>36</v>
      </c>
      <c r="V40" s="87"/>
      <c r="W40" s="94" t="s">
        <v>37</v>
      </c>
      <c r="X40" s="95"/>
    </row>
    <row r="41" spans="1:24" x14ac:dyDescent="0.25">
      <c r="A41" s="13"/>
      <c r="B41" s="13"/>
      <c r="C41" s="60" t="s">
        <v>38</v>
      </c>
      <c r="D41" s="87"/>
      <c r="E41" s="87"/>
      <c r="F41" s="87"/>
      <c r="G41" s="87" t="s">
        <v>39</v>
      </c>
      <c r="H41" s="87"/>
      <c r="I41" s="60" t="s">
        <v>40</v>
      </c>
      <c r="J41" s="60"/>
      <c r="K41" s="60" t="s">
        <v>41</v>
      </c>
      <c r="L41" s="87"/>
      <c r="M41" s="60" t="s">
        <v>42</v>
      </c>
      <c r="N41" s="87"/>
      <c r="O41" s="60" t="s">
        <v>41</v>
      </c>
      <c r="P41" s="87"/>
      <c r="Q41" s="87" t="s">
        <v>43</v>
      </c>
      <c r="R41" s="87"/>
      <c r="S41" s="60" t="s">
        <v>44</v>
      </c>
      <c r="T41" s="60"/>
      <c r="U41" s="87" t="s">
        <v>45</v>
      </c>
      <c r="V41" s="87"/>
      <c r="W41" s="96" t="s">
        <v>46</v>
      </c>
      <c r="X41" s="97"/>
    </row>
    <row r="42" spans="1:24" x14ac:dyDescent="0.25">
      <c r="A42" s="13"/>
      <c r="B42" s="1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 t="s">
        <v>47</v>
      </c>
      <c r="R42" s="87"/>
      <c r="S42" s="87"/>
      <c r="T42" s="87"/>
      <c r="U42" s="87"/>
      <c r="V42" s="87"/>
      <c r="W42" s="87"/>
      <c r="X42" s="88"/>
    </row>
    <row r="43" spans="1:24" x14ac:dyDescent="0.25">
      <c r="A43" s="13"/>
      <c r="B43" s="13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60" t="s">
        <v>48</v>
      </c>
      <c r="R43" s="87"/>
      <c r="S43" s="87"/>
      <c r="T43" s="87"/>
      <c r="U43" s="87"/>
      <c r="V43" s="87"/>
      <c r="W43" s="87"/>
      <c r="X43" s="88"/>
    </row>
    <row r="44" spans="1:24" ht="17.25" x14ac:dyDescent="0.3">
      <c r="A44" s="13"/>
      <c r="B44" s="13"/>
      <c r="C44" s="80" t="s">
        <v>110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4" ht="5.0999999999999996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4" x14ac:dyDescent="0.25">
      <c r="A46" s="13"/>
      <c r="B46" s="13"/>
      <c r="G46" s="57">
        <f>SUM(S22)</f>
        <v>919632</v>
      </c>
      <c r="H46" s="19" t="s">
        <v>19</v>
      </c>
      <c r="I46" s="67">
        <v>80000</v>
      </c>
      <c r="J46" s="19" t="s">
        <v>11</v>
      </c>
      <c r="K46" s="68">
        <f>SUM(G46/I46)</f>
        <v>11.4954</v>
      </c>
      <c r="L46" s="19" t="s">
        <v>12</v>
      </c>
      <c r="M46" s="69">
        <f>SUM(S19)</f>
        <v>0.54701</v>
      </c>
      <c r="N46" s="19" t="s">
        <v>11</v>
      </c>
      <c r="O46" s="66">
        <f>SUM(K46*M46)</f>
        <v>6.288098754</v>
      </c>
      <c r="P46" s="19" t="s">
        <v>12</v>
      </c>
      <c r="Q46" s="48">
        <f>SUM(M39)</f>
        <v>30</v>
      </c>
      <c r="R46" s="19" t="s">
        <v>11</v>
      </c>
      <c r="S46" s="66">
        <f>SUM(O46*Q46)</f>
        <v>188.64296261999999</v>
      </c>
      <c r="T46" s="19" t="s">
        <v>12</v>
      </c>
      <c r="U46" s="48">
        <f>SUM(U39)</f>
        <v>12</v>
      </c>
      <c r="V46" s="19" t="s">
        <v>11</v>
      </c>
      <c r="W46" s="104">
        <f>SUM(S46*U46)</f>
        <v>2263.7155514400001</v>
      </c>
      <c r="X46" s="103"/>
    </row>
    <row r="47" spans="1:24" x14ac:dyDescent="0.25">
      <c r="A47" s="13"/>
      <c r="B47" s="13"/>
      <c r="C47" s="88"/>
      <c r="D47" s="88"/>
      <c r="E47" s="88"/>
      <c r="F47" s="88"/>
      <c r="G47" s="60" t="s">
        <v>28</v>
      </c>
      <c r="H47" s="87"/>
      <c r="I47" s="60" t="s">
        <v>49</v>
      </c>
      <c r="J47" s="87"/>
      <c r="K47" s="60" t="s">
        <v>50</v>
      </c>
      <c r="L47" s="87"/>
      <c r="M47" s="60" t="s">
        <v>51</v>
      </c>
      <c r="N47" s="87"/>
      <c r="O47" s="60" t="s">
        <v>52</v>
      </c>
      <c r="P47" s="87"/>
      <c r="Q47" s="60" t="s">
        <v>33</v>
      </c>
      <c r="R47" s="87"/>
      <c r="S47" s="60" t="s">
        <v>53</v>
      </c>
      <c r="T47" s="87"/>
      <c r="U47" s="87" t="s">
        <v>36</v>
      </c>
      <c r="V47" s="87"/>
      <c r="W47" s="94" t="s">
        <v>37</v>
      </c>
      <c r="X47" s="95"/>
    </row>
    <row r="48" spans="1:24" x14ac:dyDescent="0.25">
      <c r="A48" s="13"/>
      <c r="B48" s="13"/>
      <c r="C48" s="88"/>
      <c r="D48" s="88"/>
      <c r="E48" s="88"/>
      <c r="F48" s="88"/>
      <c r="G48" s="60" t="s">
        <v>38</v>
      </c>
      <c r="H48" s="87"/>
      <c r="I48" s="60" t="s">
        <v>54</v>
      </c>
      <c r="J48" s="87"/>
      <c r="K48" s="60" t="s">
        <v>39</v>
      </c>
      <c r="L48" s="87"/>
      <c r="M48" s="60" t="s">
        <v>117</v>
      </c>
      <c r="N48" s="87"/>
      <c r="O48" s="60" t="s">
        <v>55</v>
      </c>
      <c r="P48" s="87"/>
      <c r="Q48" s="60" t="s">
        <v>42</v>
      </c>
      <c r="R48" s="87"/>
      <c r="S48" s="60" t="s">
        <v>56</v>
      </c>
      <c r="T48" s="87"/>
      <c r="U48" s="87" t="s">
        <v>45</v>
      </c>
      <c r="V48" s="87"/>
      <c r="W48" s="96" t="s">
        <v>57</v>
      </c>
      <c r="X48" s="97"/>
    </row>
    <row r="49" spans="9:19" x14ac:dyDescent="0.25">
      <c r="I49" s="35"/>
      <c r="S49" s="35"/>
    </row>
  </sheetData>
  <sheetProtection algorithmName="SHA-512" hashValue="/aP7hred+ovbK6NBVipB/NOUOqTUP2/sEbE+YbyY80RN6yGJHhcaPt5+mhSyUxIXqP6ylPuWxC/MX9yg7zBpeQ==" saltValue="Ms/9BuaW7IiIGDr7cNOHVQ==" spinCount="100000" sheet="1" objects="1" scenarios="1"/>
  <mergeCells count="8">
    <mergeCell ref="W47:X47"/>
    <mergeCell ref="W48:X48"/>
    <mergeCell ref="G9:L9"/>
    <mergeCell ref="R9:X9"/>
    <mergeCell ref="W39:X39"/>
    <mergeCell ref="W46:X46"/>
    <mergeCell ref="W40:X40"/>
    <mergeCell ref="W41:X41"/>
  </mergeCells>
  <pageMargins left="0.7" right="0.7" top="0.75" bottom="0.75" header="0.3" footer="0.3"/>
  <pageSetup scale="7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D8F6A9E99E4049827CF602112A6040" ma:contentTypeVersion="13" ma:contentTypeDescription="Create a new document." ma:contentTypeScope="" ma:versionID="1f8810453d1c3006ebe3d409bfd0961a">
  <xsd:schema xmlns:xsd="http://www.w3.org/2001/XMLSchema" xmlns:xs="http://www.w3.org/2001/XMLSchema" xmlns:p="http://schemas.microsoft.com/office/2006/metadata/properties" xmlns:ns3="ffb7cb13-b2e1-44ff-a98a-8f90981ca852" xmlns:ns4="daf6b835-edf2-4e1a-b698-8472538a34ae" targetNamespace="http://schemas.microsoft.com/office/2006/metadata/properties" ma:root="true" ma:fieldsID="2b64aefa034e7c0bb5db50970235803e" ns3:_="" ns4:_="">
    <xsd:import namespace="ffb7cb13-b2e1-44ff-a98a-8f90981ca852"/>
    <xsd:import namespace="daf6b835-edf2-4e1a-b698-8472538a34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7cb13-b2e1-44ff-a98a-8f90981ca8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6b835-edf2-4e1a-b698-8472538a34a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0790FF-4F22-446D-B9C9-58B491E86C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7cb13-b2e1-44ff-a98a-8f90981ca852"/>
    <ds:schemaRef ds:uri="daf6b835-edf2-4e1a-b698-8472538a34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FC8B57-0034-4751-B0A3-34E58B5663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B1AB58-EF7B-4043-BB10-37C35D6F1B07}">
  <ds:schemaRefs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af6b835-edf2-4e1a-b698-8472538a34ae"/>
    <ds:schemaRef ds:uri="ffb7cb13-b2e1-44ff-a98a-8f90981ca85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and Summary Report</vt:lpstr>
      <vt:lpstr>Calculations &amp; Detailed Report</vt:lpstr>
      <vt:lpstr>'Calculations &amp; Detailed Report'!Print_Area</vt:lpstr>
      <vt:lpstr>'Data and Summary Report'!Print_Area</vt:lpstr>
    </vt:vector>
  </TitlesOfParts>
  <Company>Hatco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Nunn</dc:creator>
  <cp:lastModifiedBy>Edward Nunn</cp:lastModifiedBy>
  <cp:lastPrinted>2020-07-20T22:23:57Z</cp:lastPrinted>
  <dcterms:created xsi:type="dcterms:W3CDTF">2020-07-20T15:04:58Z</dcterms:created>
  <dcterms:modified xsi:type="dcterms:W3CDTF">2020-07-21T19:49:00Z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0x01010044D8F6A9E99E4049827CF602112A6040</vt:lpwstr>
  </property>
</Properties>
</file>